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ésultats" sheetId="1" r:id="rId1"/>
    <sheet name="tables" sheetId="2" r:id="rId2"/>
  </sheets>
  <definedNames>
    <definedName name="cercles">'tables'!$C$34:$D$40</definedName>
    <definedName name="table">'tables'!$A$7:$AG$24</definedName>
    <definedName name="table10">'tables'!$A$239:$AG$256</definedName>
    <definedName name="table11">'tables'!$A$263:$AG$280</definedName>
    <definedName name="table12">'tables'!$A$287:$AG$304</definedName>
    <definedName name="table13">'tables'!$A$311:$AG$328</definedName>
    <definedName name="table14">'tables'!$A$335:$AG$352</definedName>
    <definedName name="table15">'tables'!$A$359:$AG$375</definedName>
    <definedName name="table16">'tables'!$A$383:$AG$400</definedName>
    <definedName name="table17">'tables'!$A$407:$AG$424</definedName>
    <definedName name="table18">'tables'!$A$431:$AG$448</definedName>
    <definedName name="table19">'tables'!$A$455:$AG$472</definedName>
    <definedName name="table2">'tables'!$A$47:$AG$64</definedName>
    <definedName name="table20">'tables'!$A$479:$AG$496</definedName>
    <definedName name="table21">'tables'!$A$503:$AG$519</definedName>
    <definedName name="table22">'tables'!$A$527:$AG$543</definedName>
    <definedName name="table23">'tables'!$A$551:$AG$567</definedName>
    <definedName name="table24">'tables'!$A$575:$AG$591</definedName>
    <definedName name="table25">'tables'!$A$599:$AG$616</definedName>
    <definedName name="table26">'tables'!$A$623:$AG$640</definedName>
    <definedName name="table27">'tables'!$A$647:$AG$664</definedName>
    <definedName name="table28">'tables'!$A$671:$AG$687</definedName>
    <definedName name="table29">'tables'!$A$695:$AG$711</definedName>
    <definedName name="table3">'tables'!$A$69:$AG$88</definedName>
    <definedName name="table4">'tables'!$A$95:$AG$112</definedName>
    <definedName name="table5">'tables'!$A$119:$AG$136</definedName>
    <definedName name="table6">'tables'!$A$143:$AG$160</definedName>
    <definedName name="table7">'tables'!$A$167:$AG$184</definedName>
    <definedName name="table8">'tables'!$A$191:$AG$208</definedName>
    <definedName name="table9">'tables'!$A$215:$AG$231</definedName>
    <definedName name="_xlnm.Print_Area" localSheetId="0">'Résultats'!$A$13:$U$43</definedName>
    <definedName name="_xlnm.Print_Area" localSheetId="1">'tables'!$A$2:$AG$31</definedName>
  </definedNames>
  <calcPr fullCalcOnLoad="1"/>
</workbook>
</file>

<file path=xl/sharedStrings.xml><?xml version="1.0" encoding="utf-8"?>
<sst xmlns="http://schemas.openxmlformats.org/spreadsheetml/2006/main" count="1206" uniqueCount="125">
  <si>
    <t>Sigma sd Quattro H</t>
  </si>
  <si>
    <t>Capteur APS-C</t>
  </si>
  <si>
    <t>Rapport</t>
  </si>
  <si>
    <t>focale standard</t>
  </si>
  <si>
    <t>à 36cm de plus grand côté</t>
  </si>
  <si>
    <t>Coeff. Multiplicateur</t>
  </si>
  <si>
    <t>grand côté (cm)</t>
  </si>
  <si>
    <t>petit côté (cm)</t>
  </si>
  <si>
    <t>Focale standard : par convention, la diagonale du format est retenue comme focale standard</t>
  </si>
  <si>
    <t>Grand angle :</t>
  </si>
  <si>
    <t>Standard :</t>
  </si>
  <si>
    <t>Télé :</t>
  </si>
  <si>
    <t>Grand côté de votre capteur (mm) :</t>
  </si>
  <si>
    <t>Petit côté de votre capteur (mm) :</t>
  </si>
  <si>
    <t>Votre appareil :</t>
  </si>
  <si>
    <t>Capteur ou négatif</t>
  </si>
  <si>
    <t>Appareil</t>
  </si>
  <si>
    <t>APS-H</t>
  </si>
  <si>
    <t>Plein Format 24x36</t>
  </si>
  <si>
    <t>Moyen format</t>
  </si>
  <si>
    <t>Film 24x36</t>
  </si>
  <si>
    <t>Film APS</t>
  </si>
  <si>
    <t>Film 6x6cm</t>
  </si>
  <si>
    <t>Film 6x7cm</t>
  </si>
  <si>
    <t>Film 6x9cm</t>
  </si>
  <si>
    <t>Film 4x5"</t>
  </si>
  <si>
    <t>Film 13x18</t>
  </si>
  <si>
    <t>Film 20x25</t>
  </si>
  <si>
    <t>Dos Phase One IQ 3 100MP, IQ2 80mp</t>
  </si>
  <si>
    <t>Ce tableau vous permet de choisir les objectifs les plus appropriés</t>
  </si>
  <si>
    <t>Nom du capteur ou négatif :</t>
  </si>
  <si>
    <t>1/ Tapez ci-dessous vos 3 focales préférées pour le 24x36 (en mm):</t>
  </si>
  <si>
    <t>2/ Si le capteur ou le négatif n'apparait pas dans le tableau, renseignez ses valeurs ci-dessous :</t>
  </si>
  <si>
    <t>Capteur 1/3’’</t>
  </si>
  <si>
    <t>Capteur 1/2,5″</t>
  </si>
  <si>
    <t>Capteur 1/2,3’’</t>
  </si>
  <si>
    <t>Capteur 1/1,7’’</t>
  </si>
  <si>
    <t>Capteur 2/3’’</t>
  </si>
  <si>
    <t>Capteur 1’’</t>
  </si>
  <si>
    <t>Capteur Micro 4/3</t>
  </si>
  <si>
    <t>Capteur 1,5’’</t>
  </si>
  <si>
    <t>Capteur APS-C 1,6x</t>
  </si>
  <si>
    <t>Capteur APS-C 1,5x</t>
  </si>
  <si>
    <t>Capteur Foveon X3</t>
  </si>
  <si>
    <t>Fuji GFX 50S / Hasselblad X1D</t>
  </si>
  <si>
    <t>Moyen Format</t>
  </si>
  <si>
    <t>Hasselblad Argentiques</t>
  </si>
  <si>
    <t>Mamiya 7II</t>
  </si>
  <si>
    <t>Fuji GS690</t>
  </si>
  <si>
    <t>Votre matériel apparaîtra en première ligne. Le tableau présente quelques matériels remarquables pour l'amoureux de belle image.</t>
  </si>
  <si>
    <t>Chambre photographique</t>
  </si>
  <si>
    <t>Film 40x50</t>
  </si>
  <si>
    <t>Chambre photographique ULF</t>
  </si>
  <si>
    <t>Chambre photographique grand format</t>
  </si>
  <si>
    <t>Autre capteur</t>
  </si>
  <si>
    <t>Autre appareil</t>
  </si>
  <si>
    <t>pour un un système de prise de vue que vous envisagez d'acquérir.</t>
  </si>
  <si>
    <t>l'apparition d'une mention "nc" dans les cases signifie que la valeur attendue n'est pas calculable. Veuillez alors saisir un autre format de film ou un autre diaphragme.</t>
  </si>
  <si>
    <t>4x5"</t>
  </si>
  <si>
    <t>cercle de confusion</t>
  </si>
  <si>
    <t>mm</t>
  </si>
  <si>
    <t>Longueur focale de l'objectif</t>
  </si>
  <si>
    <t>Diaphragme choisi</t>
  </si>
  <si>
    <t>distance au sujet (distance de mise au point en m) mesurée à partir du plan principal objet (à peu près au centre de l'objectif)</t>
  </si>
  <si>
    <t xml:space="preserve">Distance hyperfocale pour l'objectif à cette ouverture  </t>
  </si>
  <si>
    <t xml:space="preserve">Limite de netteté acceptable la plus proche  </t>
  </si>
  <si>
    <t xml:space="preserve">Limite de netteté acceptable la plus lointaine  </t>
  </si>
  <si>
    <t xml:space="preserve">Profondeur de champ totale  </t>
  </si>
  <si>
    <t>à l'infini (hyperfocale)</t>
  </si>
  <si>
    <t>définition de l'hyperfocale : Distance la plus courte à laquelle on peut placer l'appareil pour que l'objectif, réglé sur l'infini, puisse donner une image nette</t>
  </si>
  <si>
    <t>Formules utilisées :</t>
  </si>
  <si>
    <t>limite de netteté acceptable la plus proche = (hyperFocale * distance au sujet) / (hyperFocale + (distance au sujet - Longueur focale))</t>
  </si>
  <si>
    <t>limite de netteté acceptable la plus lointaine = (hyperFocale * distance au sujet) / (hyperFocale - (distance au sujet - Longueur focale))</t>
  </si>
  <si>
    <t>henri peyre et emmanuel bigler pour www.galerie-photo.com</t>
  </si>
  <si>
    <t>Table des cercles de confusion, par défaut, valeurs généralement admises (vous pouvez taper vos propres valeurs dans l'encadré) :</t>
  </si>
  <si>
    <t>Affichage valeur non calculable (nc) lorsque :</t>
  </si>
  <si>
    <t>35mm</t>
  </si>
  <si>
    <t>Longueur focale / diaphragme choisi &lt; 2 * cercle de confusion</t>
  </si>
  <si>
    <t>APS</t>
  </si>
  <si>
    <t>ou :</t>
  </si>
  <si>
    <t>4,5x6</t>
  </si>
  <si>
    <t>Cercle de confusion (microns) &lt; diaphragme choisi</t>
  </si>
  <si>
    <t>6x6</t>
  </si>
  <si>
    <t>6x7</t>
  </si>
  <si>
    <t>8x10"</t>
  </si>
  <si>
    <t>Valeurs données pour</t>
  </si>
  <si>
    <t>Cercle de confusion</t>
  </si>
  <si>
    <t>1ère distance du sujet</t>
  </si>
  <si>
    <t>2ème distance du sujet</t>
  </si>
  <si>
    <t>3ème distance du sujet</t>
  </si>
  <si>
    <t>m</t>
  </si>
  <si>
    <t>table</t>
  </si>
  <si>
    <t>table 2</t>
  </si>
  <si>
    <t>table 3</t>
  </si>
  <si>
    <t>table 4</t>
  </si>
  <si>
    <t>table 5</t>
  </si>
  <si>
    <t>table 6</t>
  </si>
  <si>
    <t>table7</t>
  </si>
  <si>
    <t>table8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</si>
  <si>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</si>
  <si>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</si>
  <si>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</si>
  <si>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</si>
  <si>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</si>
  <si>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</si>
  <si>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</si>
  <si>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</si>
  <si>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</si>
  <si>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</si>
  <si>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</si>
  <si>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</si>
  <si>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</si>
  <si>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</si>
  <si>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</si>
  <si>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</si>
  <si>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</si>
  <si>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</si>
  <si>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</si>
  <si>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</si>
  <si>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</si>
  <si>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Profondeur de champ (mètres) pour la focale standard à F8 avec focus à</t>
  </si>
  <si>
    <t>Capteur foveon Merill</t>
  </si>
  <si>
    <t>Ces colonnes complémentaires attirent votre attention sur un phénomène fâcheux.</t>
  </si>
  <si>
    <t>Avec le format, la focale standard augmente et la profondeur de champ, pour un sujet donné, diminue.</t>
  </si>
  <si>
    <t>D'où l'intérêt des chambres en grand format : munies de mouvements, elles peuvent permettre d'augmenter la profondeur de champ si le sujet s'y prête.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</si>
</sst>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27" borderId="10" xfId="0" applyFill="1" applyBorder="1" applyAlignment="1">
      <alignment/>
    </xf>
    <xf numFmtId="2" fontId="0" fillId="27" borderId="10" xfId="0" applyNumberForma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1" fontId="0" fillId="27" borderId="10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 textRotation="90"/>
    </xf>
    <xf numFmtId="2" fontId="5" fillId="0" borderId="0" xfId="52" applyNumberFormat="1" applyAlignment="1" applyProtection="1">
      <alignment horizontal="center"/>
      <protection hidden="1"/>
    </xf>
    <xf numFmtId="2" fontId="5" fillId="0" borderId="0" xfId="52" applyNumberFormat="1" applyBorder="1" applyAlignment="1" applyProtection="1">
      <alignment horizontal="center"/>
      <protection hidden="1"/>
    </xf>
    <xf numFmtId="2" fontId="5" fillId="0" borderId="11" xfId="52" applyNumberFormat="1" applyBorder="1" applyAlignment="1" applyProtection="1">
      <alignment horizontal="center"/>
      <protection hidden="1"/>
    </xf>
    <xf numFmtId="2" fontId="5" fillId="34" borderId="0" xfId="52" applyNumberFormat="1" applyFill="1" applyAlignment="1" applyProtection="1">
      <alignment horizontal="center"/>
      <protection hidden="1"/>
    </xf>
    <xf numFmtId="2" fontId="5" fillId="34" borderId="11" xfId="52" applyNumberFormat="1" applyFill="1" applyBorder="1" applyAlignment="1" applyProtection="1">
      <alignment horizontal="center"/>
      <protection hidden="1"/>
    </xf>
    <xf numFmtId="2" fontId="5" fillId="34" borderId="12" xfId="52" applyNumberFormat="1" applyFill="1" applyBorder="1" applyAlignment="1" applyProtection="1">
      <alignment horizontal="center"/>
      <protection hidden="1"/>
    </xf>
    <xf numFmtId="2" fontId="5" fillId="35" borderId="0" xfId="52" applyNumberFormat="1" applyFill="1" applyAlignment="1" applyProtection="1">
      <alignment horizontal="center"/>
      <protection hidden="1"/>
    </xf>
    <xf numFmtId="2" fontId="5" fillId="35" borderId="11" xfId="52" applyNumberFormat="1" applyFill="1" applyBorder="1" applyAlignment="1" applyProtection="1">
      <alignment horizontal="center"/>
      <protection hidden="1"/>
    </xf>
    <xf numFmtId="2" fontId="5" fillId="35" borderId="12" xfId="52" applyNumberFormat="1" applyFill="1" applyBorder="1" applyAlignment="1" applyProtection="1">
      <alignment horizontal="center"/>
      <protection hidden="1"/>
    </xf>
    <xf numFmtId="0" fontId="4" fillId="0" borderId="0" xfId="52" applyFont="1" applyProtection="1">
      <alignment/>
      <protection hidden="1"/>
    </xf>
    <xf numFmtId="0" fontId="5" fillId="0" borderId="0" xfId="52" applyAlignment="1" applyProtection="1">
      <alignment horizontal="right"/>
      <protection hidden="1"/>
    </xf>
    <xf numFmtId="0" fontId="0" fillId="27" borderId="0" xfId="0" applyFill="1" applyBorder="1" applyAlignment="1">
      <alignment horizontal="center"/>
    </xf>
    <xf numFmtId="0" fontId="41" fillId="0" borderId="0" xfId="0" applyFont="1" applyAlignment="1">
      <alignment horizontal="centerContinuous"/>
    </xf>
    <xf numFmtId="0" fontId="41" fillId="9" borderId="13" xfId="0" applyFont="1" applyFill="1" applyBorder="1" applyAlignment="1">
      <alignment horizontal="centerContinuous"/>
    </xf>
    <xf numFmtId="0" fontId="41" fillId="5" borderId="13" xfId="0" applyFont="1" applyFill="1" applyBorder="1" applyAlignment="1">
      <alignment horizontal="centerContinuous"/>
    </xf>
    <xf numFmtId="0" fontId="41" fillId="2" borderId="13" xfId="0" applyFont="1" applyFill="1" applyBorder="1" applyAlignment="1">
      <alignment horizontal="centerContinuous"/>
    </xf>
    <xf numFmtId="0" fontId="0" fillId="9" borderId="10" xfId="0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41" fillId="9" borderId="14" xfId="0" applyFont="1" applyFill="1" applyBorder="1" applyAlignment="1">
      <alignment horizontal="centerContinuous"/>
    </xf>
    <xf numFmtId="0" fontId="41" fillId="9" borderId="15" xfId="0" applyFont="1" applyFill="1" applyBorder="1" applyAlignment="1">
      <alignment horizontal="centerContinuous"/>
    </xf>
    <xf numFmtId="0" fontId="41" fillId="5" borderId="14" xfId="0" applyFont="1" applyFill="1" applyBorder="1" applyAlignment="1">
      <alignment horizontal="centerContinuous"/>
    </xf>
    <xf numFmtId="0" fontId="41" fillId="5" borderId="15" xfId="0" applyFont="1" applyFill="1" applyBorder="1" applyAlignment="1">
      <alignment horizontal="centerContinuous"/>
    </xf>
    <xf numFmtId="0" fontId="41" fillId="2" borderId="14" xfId="0" applyFont="1" applyFill="1" applyBorder="1" applyAlignment="1">
      <alignment horizontal="centerContinuous"/>
    </xf>
    <xf numFmtId="0" fontId="41" fillId="2" borderId="15" xfId="0" applyFont="1" applyFill="1" applyBorder="1" applyAlignment="1">
      <alignment horizontal="centerContinuous"/>
    </xf>
    <xf numFmtId="2" fontId="0" fillId="9" borderId="10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1" fillId="27" borderId="0" xfId="0" applyFont="1" applyFill="1" applyBorder="1" applyAlignment="1">
      <alignment horizontal="center"/>
    </xf>
    <xf numFmtId="2" fontId="41" fillId="9" borderId="10" xfId="0" applyNumberFormat="1" applyFont="1" applyFill="1" applyBorder="1" applyAlignment="1">
      <alignment horizontal="center"/>
    </xf>
    <xf numFmtId="2" fontId="41" fillId="5" borderId="10" xfId="0" applyNumberFormat="1" applyFont="1" applyFill="1" applyBorder="1" applyAlignment="1">
      <alignment horizontal="center"/>
    </xf>
    <xf numFmtId="2" fontId="41" fillId="2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5" fillId="0" borderId="0" xfId="52" applyProtection="1">
      <alignment/>
      <protection hidden="1"/>
    </xf>
    <xf numFmtId="0" fontId="5" fillId="0" borderId="0" xfId="52" applyAlignment="1" applyProtection="1">
      <alignment wrapText="1"/>
      <protection hidden="1"/>
    </xf>
    <xf numFmtId="1" fontId="2" fillId="36" borderId="0" xfId="52" applyNumberFormat="1" applyFont="1" applyFill="1" applyAlignment="1" applyProtection="1">
      <alignment horizontal="right"/>
      <protection hidden="1"/>
    </xf>
    <xf numFmtId="0" fontId="3" fillId="0" borderId="0" xfId="52" applyFont="1" applyProtection="1">
      <alignment/>
      <protection hidden="1"/>
    </xf>
    <xf numFmtId="0" fontId="43" fillId="0" borderId="0" xfId="52" applyFont="1" applyProtection="1">
      <alignment/>
      <protection hidden="1"/>
    </xf>
    <xf numFmtId="0" fontId="5" fillId="36" borderId="11" xfId="52" applyFill="1" applyBorder="1" applyProtection="1">
      <alignment/>
      <protection hidden="1"/>
    </xf>
    <xf numFmtId="0" fontId="5" fillId="0" borderId="11" xfId="52" applyBorder="1" applyAlignment="1" applyProtection="1">
      <alignment horizontal="center" textRotation="90"/>
      <protection hidden="1"/>
    </xf>
    <xf numFmtId="0" fontId="5" fillId="0" borderId="0" xfId="52" applyAlignment="1" applyProtection="1">
      <alignment horizontal="center" textRotation="90"/>
      <protection hidden="1"/>
    </xf>
    <xf numFmtId="0" fontId="5" fillId="0" borderId="12" xfId="52" applyBorder="1" applyAlignment="1" applyProtection="1">
      <alignment horizontal="center" textRotation="90"/>
      <protection hidden="1"/>
    </xf>
    <xf numFmtId="0" fontId="5" fillId="36" borderId="0" xfId="52" applyFill="1" applyProtection="1">
      <alignment/>
      <protection hidden="1"/>
    </xf>
    <xf numFmtId="0" fontId="5" fillId="0" borderId="0" xfId="52" applyAlignment="1" applyProtection="1">
      <alignment horizontal="center"/>
      <protection hidden="1"/>
    </xf>
    <xf numFmtId="0" fontId="5" fillId="36" borderId="0" xfId="52" applyFill="1" applyAlignment="1" applyProtection="1">
      <alignment horizontal="right"/>
      <protection hidden="1"/>
    </xf>
    <xf numFmtId="0" fontId="5" fillId="37" borderId="0" xfId="52" applyFill="1" applyAlignment="1" applyProtection="1">
      <alignment horizontal="centerContinuous" wrapText="1"/>
      <protection hidden="1"/>
    </xf>
    <xf numFmtId="0" fontId="5" fillId="37" borderId="0" xfId="52" applyFill="1" applyProtection="1">
      <alignment/>
      <protection hidden="1"/>
    </xf>
    <xf numFmtId="0" fontId="5" fillId="37" borderId="16" xfId="52" applyFill="1" applyBorder="1" applyProtection="1">
      <alignment/>
      <protection hidden="1"/>
    </xf>
    <xf numFmtId="0" fontId="5" fillId="37" borderId="17" xfId="52" applyFill="1" applyBorder="1" applyProtection="1">
      <alignment/>
      <protection hidden="1"/>
    </xf>
    <xf numFmtId="0" fontId="5" fillId="37" borderId="18" xfId="52" applyFill="1" applyBorder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5" fillId="37" borderId="0" xfId="52" applyFill="1" applyAlignment="1" applyProtection="1">
      <alignment wrapText="1"/>
      <protection hidden="1"/>
    </xf>
    <xf numFmtId="0" fontId="5" fillId="0" borderId="0" xfId="52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47625</xdr:colOff>
      <xdr:row>29</xdr:row>
      <xdr:rowOff>19050</xdr:rowOff>
    </xdr:from>
    <xdr:to>
      <xdr:col>31</xdr:col>
      <xdr:colOff>76200</xdr:colOff>
      <xdr:row>30</xdr:row>
      <xdr:rowOff>142875</xdr:rowOff>
    </xdr:to>
    <xdr:pic>
      <xdr:nvPicPr>
        <xdr:cNvPr id="1" name="Picture 3" descr="galerie-photo-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83050" y="8334375"/>
          <a:ext cx="1800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PageLayoutView="0" workbookViewId="0" topLeftCell="A22">
      <selection activeCell="A1" sqref="A1"/>
    </sheetView>
  </sheetViews>
  <sheetFormatPr defaultColWidth="11.421875" defaultRowHeight="15"/>
  <cols>
    <col min="1" max="1" width="33.140625" style="0" customWidth="1"/>
    <col min="2" max="2" width="36.140625" style="0" bestFit="1" customWidth="1"/>
    <col min="3" max="4" width="9.57421875" style="0" customWidth="1"/>
    <col min="5" max="5" width="13.8515625" style="2" bestFit="1" customWidth="1"/>
    <col min="6" max="6" width="6.7109375" style="2" bestFit="1" customWidth="1"/>
    <col min="7" max="7" width="9.7109375" style="2" bestFit="1" customWidth="1"/>
    <col min="8" max="8" width="9.421875" style="0" customWidth="1"/>
    <col min="9" max="10" width="10.00390625" style="0" customWidth="1"/>
    <col min="11" max="11" width="9.00390625" style="0" customWidth="1"/>
    <col min="12" max="12" width="8.28125" style="0" hidden="1" customWidth="1"/>
    <col min="13" max="21" width="7.57421875" style="0" customWidth="1"/>
  </cols>
  <sheetData>
    <row r="1" spans="1:13" ht="15">
      <c r="A1" s="6" t="s">
        <v>29</v>
      </c>
      <c r="M1" t="s">
        <v>122</v>
      </c>
    </row>
    <row r="2" spans="1:13" ht="15">
      <c r="A2" s="6" t="s">
        <v>56</v>
      </c>
      <c r="M2" t="s">
        <v>123</v>
      </c>
    </row>
    <row r="3" spans="1:13" ht="15">
      <c r="A3" s="6" t="s">
        <v>31</v>
      </c>
      <c r="M3" t="s">
        <v>124</v>
      </c>
    </row>
    <row r="4" spans="1:5" ht="15">
      <c r="A4" t="s">
        <v>10</v>
      </c>
      <c r="B4" s="16">
        <v>43</v>
      </c>
      <c r="E4" s="6"/>
    </row>
    <row r="5" spans="1:13" ht="15">
      <c r="A5" t="s">
        <v>9</v>
      </c>
      <c r="B5" s="16">
        <v>25</v>
      </c>
      <c r="E5" s="6"/>
      <c r="M5" t="s">
        <v>85</v>
      </c>
    </row>
    <row r="6" spans="1:18" ht="15">
      <c r="A6" t="s">
        <v>11</v>
      </c>
      <c r="B6" s="16">
        <v>70</v>
      </c>
      <c r="E6" s="6"/>
      <c r="G6" s="4"/>
      <c r="M6" t="s">
        <v>86</v>
      </c>
      <c r="Q6" s="73">
        <v>0.033</v>
      </c>
      <c r="R6" t="s">
        <v>60</v>
      </c>
    </row>
    <row r="7" spans="1:18" ht="15">
      <c r="A7" t="s">
        <v>32</v>
      </c>
      <c r="E7" s="6"/>
      <c r="M7" t="s">
        <v>87</v>
      </c>
      <c r="Q7" s="73">
        <v>1</v>
      </c>
      <c r="R7" t="s">
        <v>90</v>
      </c>
    </row>
    <row r="8" spans="1:18" ht="15">
      <c r="A8" t="s">
        <v>30</v>
      </c>
      <c r="B8" s="16" t="s">
        <v>54</v>
      </c>
      <c r="C8" s="1"/>
      <c r="D8" s="1"/>
      <c r="E8" s="6"/>
      <c r="F8" s="3"/>
      <c r="G8" s="3"/>
      <c r="H8" s="1"/>
      <c r="I8" s="1"/>
      <c r="M8" t="s">
        <v>88</v>
      </c>
      <c r="Q8" s="73">
        <v>3</v>
      </c>
      <c r="R8" t="s">
        <v>90</v>
      </c>
    </row>
    <row r="9" spans="1:18" ht="15">
      <c r="A9" t="s">
        <v>14</v>
      </c>
      <c r="B9" s="16" t="s">
        <v>55</v>
      </c>
      <c r="C9" s="1"/>
      <c r="D9" s="1"/>
      <c r="E9" s="6"/>
      <c r="F9" s="3"/>
      <c r="G9" s="4"/>
      <c r="H9" s="1"/>
      <c r="I9" s="1"/>
      <c r="M9" t="s">
        <v>89</v>
      </c>
      <c r="Q9" s="73">
        <v>50</v>
      </c>
      <c r="R9" t="s">
        <v>90</v>
      </c>
    </row>
    <row r="10" spans="1:5" ht="15">
      <c r="A10" t="s">
        <v>12</v>
      </c>
      <c r="B10" s="16">
        <v>36</v>
      </c>
      <c r="E10" s="6"/>
    </row>
    <row r="11" spans="1:21" ht="15">
      <c r="A11" t="s">
        <v>13</v>
      </c>
      <c r="B11" s="16">
        <v>24</v>
      </c>
      <c r="E11" s="6"/>
      <c r="N11" s="31"/>
      <c r="O11" s="31"/>
      <c r="P11" s="31"/>
      <c r="Q11" s="31"/>
      <c r="R11" s="31"/>
      <c r="S11" s="31"/>
      <c r="T11" s="31"/>
      <c r="U11" s="31"/>
    </row>
    <row r="12" spans="1:21" ht="15">
      <c r="A12" s="17" t="s">
        <v>49</v>
      </c>
      <c r="E12" s="6"/>
      <c r="M12" s="31" t="s">
        <v>120</v>
      </c>
      <c r="N12" s="31"/>
      <c r="O12" s="31"/>
      <c r="P12" s="31"/>
      <c r="Q12" s="31"/>
      <c r="R12" s="31"/>
      <c r="S12" s="31"/>
      <c r="T12" s="31"/>
      <c r="U12" s="31"/>
    </row>
    <row r="13" spans="13:21" ht="34.5" customHeight="1">
      <c r="M13" s="38" t="str">
        <f>"à "&amp;Q7&amp;" m"</f>
        <v>à 1 m</v>
      </c>
      <c r="N13" s="32"/>
      <c r="O13" s="39"/>
      <c r="P13" s="40" t="str">
        <f>"à "&amp;Q8&amp;" m"</f>
        <v>à 3 m</v>
      </c>
      <c r="Q13" s="33"/>
      <c r="R13" s="41"/>
      <c r="S13" s="42" t="str">
        <f>"à "&amp;Q9&amp;" m"</f>
        <v>à 50 m</v>
      </c>
      <c r="T13" s="34"/>
      <c r="U13" s="43"/>
    </row>
    <row r="14" spans="1:21" ht="224.25">
      <c r="A14" t="s">
        <v>15</v>
      </c>
      <c r="B14" t="s">
        <v>16</v>
      </c>
      <c r="C14" s="18" t="s">
        <v>6</v>
      </c>
      <c r="D14" s="18" t="s">
        <v>7</v>
      </c>
      <c r="E14" s="18" t="s">
        <v>4</v>
      </c>
      <c r="F14" s="18" t="s">
        <v>2</v>
      </c>
      <c r="G14" s="18" t="s">
        <v>3</v>
      </c>
      <c r="H14" s="18" t="s">
        <v>5</v>
      </c>
      <c r="I14" s="18" t="str">
        <f>"équivalent "&amp;B5&amp;"mm"</f>
        <v>équivalent 25mm</v>
      </c>
      <c r="J14" s="18" t="str">
        <f>"équivalent "&amp;B4&amp;"mm"</f>
        <v>équivalent 43mm</v>
      </c>
      <c r="K14" s="18" t="str">
        <f>"équivalent "&amp;B6&amp;"mm"</f>
        <v>équivalent 70mm</v>
      </c>
      <c r="L14" s="18"/>
      <c r="M14" s="35" t="s">
        <v>65</v>
      </c>
      <c r="N14" s="35" t="s">
        <v>66</v>
      </c>
      <c r="O14" s="35" t="s">
        <v>67</v>
      </c>
      <c r="P14" s="36" t="s">
        <v>65</v>
      </c>
      <c r="Q14" s="36" t="s">
        <v>66</v>
      </c>
      <c r="R14" s="36" t="s">
        <v>67</v>
      </c>
      <c r="S14" s="37" t="s">
        <v>65</v>
      </c>
      <c r="T14" s="37" t="s">
        <v>66</v>
      </c>
      <c r="U14" s="37" t="s">
        <v>67</v>
      </c>
    </row>
    <row r="15" spans="1:21" ht="15">
      <c r="A15" s="7" t="str">
        <f>IF(B8="","",B8)</f>
        <v>Autre capteur</v>
      </c>
      <c r="B15" s="7" t="str">
        <f>IF(B9="","",B9)</f>
        <v>Autre appareil</v>
      </c>
      <c r="C15" s="8">
        <f>IF(OR(B10="",B11=""),"",B10)</f>
        <v>36</v>
      </c>
      <c r="D15" s="8">
        <f>IF(OR(B10="",B11=""),"",B11)</f>
        <v>24</v>
      </c>
      <c r="E15" s="9" t="str">
        <f>IF(OR(B10="",B11=""),"",ROUND($C15/$C15*36,0)&amp;"cm x "&amp;ROUND(D15/$C15*36,1)&amp;"cm")</f>
        <v>36cm x 24cm</v>
      </c>
      <c r="F15" s="9" t="str">
        <f>IF(OR(B10="",B11=""),"",$C15/$C15*36/12&amp;" x "&amp;ROUND(D15/$C15*36/12,1))</f>
        <v>3 x 2</v>
      </c>
      <c r="G15" s="10" t="str">
        <f>IF(OR(B10="",B11=""),"",ROUND(SQRT(C15*C15+D15*D15),0)&amp;" mm")</f>
        <v>43 mm</v>
      </c>
      <c r="H15" s="8">
        <f>IF(OR(B10="",B11=""),"",SQRT(C15*C15+D15*D15)/SQRT($C$32*$C$32+$D$32*$D$32))</f>
        <v>1</v>
      </c>
      <c r="I15" s="9" t="str">
        <f>IF(OR(B10="",B11=""),"",ROUND($B$5*H15,0)&amp;"mm")</f>
        <v>25mm</v>
      </c>
      <c r="J15" s="9" t="str">
        <f>IF(OR(B10="",B11=""),"",ROUND($B$4*H15,0)&amp;"mm")</f>
        <v>43mm</v>
      </c>
      <c r="K15" s="9" t="str">
        <f>IF(OR(B10="",B11=""),"",ROUND($B$6*H15,0)&amp;"mm")</f>
        <v>70mm</v>
      </c>
      <c r="L15" s="30">
        <f>IF(OR($B$10="",$B$11=""),"",ROUND($B$4*H15,0))</f>
        <v>43</v>
      </c>
      <c r="M15" s="44">
        <f>VLOOKUP(Q$7,table,31)</f>
        <v>0.8797857681210174</v>
      </c>
      <c r="N15" s="44">
        <f>VLOOKUP(Q$7,table,32)</f>
        <v>1.1582658461291746</v>
      </c>
      <c r="O15" s="44">
        <f>VLOOKUP(Q$7,table,33)</f>
        <v>0.2784800780081572</v>
      </c>
      <c r="P15" s="45">
        <f>VLOOKUP(Q$8,table,31)</f>
        <v>2.109407799066643</v>
      </c>
      <c r="Q15" s="45">
        <f>VLOOKUP(Q$8,table,32)</f>
        <v>5.192108967830827</v>
      </c>
      <c r="R15" s="45">
        <f>VLOOKUP(Q$8,table,33)</f>
        <v>3.082701168764184</v>
      </c>
      <c r="S15" s="46">
        <f>VLOOKUP(Q$9,table,31)</f>
        <v>6.147902916732722</v>
      </c>
      <c r="T15" s="46" t="str">
        <f>VLOOKUP(Q$9,table,32)</f>
        <v>infini</v>
      </c>
      <c r="U15" s="46" t="str">
        <f>VLOOKUP(Q$9,table,33)</f>
        <v>infini</v>
      </c>
    </row>
    <row r="16" spans="1:21" ht="15">
      <c r="A16" s="11" t="s">
        <v>33</v>
      </c>
      <c r="B16" s="15"/>
      <c r="C16" s="12">
        <v>3.6</v>
      </c>
      <c r="D16" s="12">
        <v>4.8</v>
      </c>
      <c r="E16" s="13" t="str">
        <f aca="true" t="shared" si="0" ref="E16:E43">ROUND($C16/$C16*36,0)&amp;"cm x "&amp;ROUND(D16/$C16*36,1)&amp;"cm"</f>
        <v>36cm x 48cm</v>
      </c>
      <c r="F16" s="13" t="str">
        <f aca="true" t="shared" si="1" ref="F16:F43">$C16/$C16*36/12&amp;" x "&amp;ROUND(D16/$C16*36/12,1)</f>
        <v>3 x 4</v>
      </c>
      <c r="G16" s="14" t="str">
        <f aca="true" t="shared" si="2" ref="G16:G43">ROUND(SQRT(C16*C16+D16*D16),0)&amp;" mm"</f>
        <v>6 mm</v>
      </c>
      <c r="H16" s="12">
        <f>SQRT(C16*C16+D16*D16)/SQRT($C$32*$C$32+$D$32*$D$32)</f>
        <v>0.13867504905630726</v>
      </c>
      <c r="I16" s="13" t="str">
        <f aca="true" t="shared" si="3" ref="I16:I43">ROUND($B$5*H16,0)&amp;"mm"</f>
        <v>3mm</v>
      </c>
      <c r="J16" s="13" t="str">
        <f aca="true" t="shared" si="4" ref="J16:J43">ROUND($B$4*H16,0)&amp;"mm"</f>
        <v>6mm</v>
      </c>
      <c r="K16" s="13" t="str">
        <f aca="true" t="shared" si="5" ref="K16:K43">ROUND($B$6*H16,0)&amp;"mm"</f>
        <v>10mm</v>
      </c>
      <c r="L16" s="30">
        <f aca="true" t="shared" si="6" ref="L16:L43">IF(OR($B$10="",$B$11=""),"",ROUND($B$4*H16,0))</f>
        <v>6</v>
      </c>
      <c r="M16" s="44">
        <f>VLOOKUP(Q$7,table2,31)</f>
        <v>0.1206369631655139</v>
      </c>
      <c r="N16" s="44" t="str">
        <f>VLOOKUP(Q$7,table2,32)</f>
        <v>infini</v>
      </c>
      <c r="O16" s="44" t="str">
        <f>VLOOKUP(Q$7,table2,33)</f>
        <v>infini</v>
      </c>
      <c r="P16" s="45">
        <f>VLOOKUP(Q$8,table2,31)</f>
        <v>0.13068478829064295</v>
      </c>
      <c r="Q16" s="45" t="str">
        <f>VLOOKUP(Q$8,table2,32)</f>
        <v>infini</v>
      </c>
      <c r="R16" s="45" t="str">
        <f>VLOOKUP(Q$8,table2,33)</f>
        <v>infini</v>
      </c>
      <c r="S16" s="46">
        <f>VLOOKUP(Q$9,table2,31)</f>
        <v>0.13600902374536208</v>
      </c>
      <c r="T16" s="46" t="str">
        <f>VLOOKUP(Q$9,table2,32)</f>
        <v>infini</v>
      </c>
      <c r="U16" s="46" t="str">
        <f>VLOOKUP(Q$9,table2,33)</f>
        <v>infini</v>
      </c>
    </row>
    <row r="17" spans="1:21" ht="15">
      <c r="A17" s="11" t="s">
        <v>34</v>
      </c>
      <c r="B17" s="15"/>
      <c r="C17" s="12">
        <v>4.29</v>
      </c>
      <c r="D17" s="12">
        <v>5.76</v>
      </c>
      <c r="E17" s="13" t="str">
        <f t="shared" si="0"/>
        <v>36cm x 48,3cm</v>
      </c>
      <c r="F17" s="13" t="str">
        <f t="shared" si="1"/>
        <v>3 x 4</v>
      </c>
      <c r="G17" s="14" t="str">
        <f t="shared" si="2"/>
        <v>7 mm</v>
      </c>
      <c r="H17" s="12">
        <f aca="true" t="shared" si="7" ref="H17:H43">SQRT(C17*C17+D17*D17)/SQRT($C$32*$C$32+$D$32*$D$32)</f>
        <v>0.16599496053518287</v>
      </c>
      <c r="I17" s="13" t="str">
        <f t="shared" si="3"/>
        <v>4mm</v>
      </c>
      <c r="J17" s="13" t="str">
        <f t="shared" si="4"/>
        <v>7mm</v>
      </c>
      <c r="K17" s="13" t="str">
        <f t="shared" si="5"/>
        <v>12mm</v>
      </c>
      <c r="L17" s="30">
        <f t="shared" si="6"/>
        <v>7</v>
      </c>
      <c r="M17" s="44">
        <f>VLOOKUP(Q$7,table3,31)</f>
        <v>0.1574793027202139</v>
      </c>
      <c r="N17" s="44" t="str">
        <f>VLOOKUP(Q$7,table3,32)</f>
        <v>infini</v>
      </c>
      <c r="O17" s="44" t="str">
        <f>VLOOKUP(Q$7,table3,33)</f>
        <v>infini</v>
      </c>
      <c r="P17" s="45">
        <f>VLOOKUP(Q$8,table3,31)</f>
        <v>0.17517684519610277</v>
      </c>
      <c r="Q17" s="45" t="str">
        <f>VLOOKUP(Q$8,table3,32)</f>
        <v>infini</v>
      </c>
      <c r="R17" s="45" t="str">
        <f>VLOOKUP(Q$8,table3,33)</f>
        <v>infini</v>
      </c>
      <c r="S17" s="46">
        <f>VLOOKUP(Q$9,table3,31)</f>
        <v>0.1849454131725823</v>
      </c>
      <c r="T17" s="46" t="str">
        <f>VLOOKUP(Q$9,table3,32)</f>
        <v>infini</v>
      </c>
      <c r="U17" s="46" t="str">
        <f>VLOOKUP(Q$9,table3,33)</f>
        <v>infini</v>
      </c>
    </row>
    <row r="18" spans="1:21" ht="15">
      <c r="A18" s="11" t="s">
        <v>35</v>
      </c>
      <c r="B18" s="15"/>
      <c r="C18" s="12">
        <v>6.2</v>
      </c>
      <c r="D18" s="12">
        <v>4.5</v>
      </c>
      <c r="E18" s="13" t="str">
        <f t="shared" si="0"/>
        <v>36cm x 26,1cm</v>
      </c>
      <c r="F18" s="13" t="str">
        <f t="shared" si="1"/>
        <v>3 x 2,2</v>
      </c>
      <c r="G18" s="14" t="str">
        <f t="shared" si="2"/>
        <v>8 mm</v>
      </c>
      <c r="H18" s="12">
        <f t="shared" si="7"/>
        <v>0.17706353584658735</v>
      </c>
      <c r="I18" s="13" t="str">
        <f t="shared" si="3"/>
        <v>4mm</v>
      </c>
      <c r="J18" s="13" t="str">
        <f t="shared" si="4"/>
        <v>8mm</v>
      </c>
      <c r="K18" s="13" t="str">
        <f t="shared" si="5"/>
        <v>12mm</v>
      </c>
      <c r="L18" s="30">
        <f t="shared" si="6"/>
        <v>8</v>
      </c>
      <c r="M18" s="44">
        <f>VLOOKUP(Q$7,table4,31)</f>
        <v>0.19638648860958363</v>
      </c>
      <c r="N18" s="44" t="str">
        <f>VLOOKUP(Q$7,table4,32)</f>
        <v>infini</v>
      </c>
      <c r="O18" s="44" t="str">
        <f>VLOOKUP(Q$7,table4,33)</f>
        <v>infini</v>
      </c>
      <c r="P18" s="45">
        <f>VLOOKUP(Q$8,table4,31)</f>
        <v>0.2248538450007495</v>
      </c>
      <c r="Q18" s="45" t="str">
        <f>VLOOKUP(Q$8,table4,32)</f>
        <v>infini</v>
      </c>
      <c r="R18" s="45" t="str">
        <f>VLOOKUP(Q$8,table4,33)</f>
        <v>infini</v>
      </c>
      <c r="S18" s="46">
        <f>VLOOKUP(Q$9,table4,31)</f>
        <v>0.24129294411172827</v>
      </c>
      <c r="T18" s="46" t="str">
        <f>VLOOKUP(Q$9,table4,32)</f>
        <v>infini</v>
      </c>
      <c r="U18" s="46" t="str">
        <f>VLOOKUP(Q$9,table4,33)</f>
        <v>infini</v>
      </c>
    </row>
    <row r="19" spans="1:21" ht="15">
      <c r="A19" s="11" t="s">
        <v>36</v>
      </c>
      <c r="B19" s="11"/>
      <c r="C19" s="12">
        <v>7.6</v>
      </c>
      <c r="D19" s="12">
        <v>5.7</v>
      </c>
      <c r="E19" s="13" t="str">
        <f t="shared" si="0"/>
        <v>36cm x 27cm</v>
      </c>
      <c r="F19" s="13" t="str">
        <f t="shared" si="1"/>
        <v>3 x 2,3</v>
      </c>
      <c r="G19" s="14" t="str">
        <f t="shared" si="2"/>
        <v>10 mm</v>
      </c>
      <c r="H19" s="12">
        <f t="shared" si="7"/>
        <v>0.2195688276724865</v>
      </c>
      <c r="I19" s="13" t="str">
        <f t="shared" si="3"/>
        <v>5mm</v>
      </c>
      <c r="J19" s="13" t="str">
        <f t="shared" si="4"/>
        <v>9mm</v>
      </c>
      <c r="K19" s="13" t="str">
        <f t="shared" si="5"/>
        <v>15mm</v>
      </c>
      <c r="L19" s="30">
        <f t="shared" si="6"/>
        <v>9</v>
      </c>
      <c r="M19" s="44">
        <f>VLOOKUP(Q$7,table5,31)</f>
        <v>0.23641075931633512</v>
      </c>
      <c r="N19" s="44" t="str">
        <f>VLOOKUP(Q$7,table5,32)</f>
        <v>infini</v>
      </c>
      <c r="O19" s="44" t="str">
        <f>VLOOKUP(Q$7,table5,33)</f>
        <v>infini</v>
      </c>
      <c r="P19" s="45">
        <f>VLOOKUP(Q$8,table5,31)</f>
        <v>0.27911015547469403</v>
      </c>
      <c r="Q19" s="45" t="str">
        <f>VLOOKUP(Q$8,table5,32)</f>
        <v>infini</v>
      </c>
      <c r="R19" s="45" t="str">
        <f>VLOOKUP(Q$8,table5,33)</f>
        <v>infini</v>
      </c>
      <c r="S19" s="46">
        <f>VLOOKUP(Q$9,table5,31)</f>
        <v>0.3050014820812759</v>
      </c>
      <c r="T19" s="46" t="str">
        <f>VLOOKUP(Q$9,table5,32)</f>
        <v>infini</v>
      </c>
      <c r="U19" s="46" t="str">
        <f>VLOOKUP(Q$9,table5,33)</f>
        <v>infini</v>
      </c>
    </row>
    <row r="20" spans="1:21" ht="15">
      <c r="A20" s="11" t="s">
        <v>37</v>
      </c>
      <c r="B20" s="11"/>
      <c r="C20" s="12">
        <v>8.8</v>
      </c>
      <c r="D20" s="12">
        <v>6.6</v>
      </c>
      <c r="E20" s="13" t="str">
        <f t="shared" si="0"/>
        <v>36cm x 27cm</v>
      </c>
      <c r="F20" s="13" t="str">
        <f t="shared" si="1"/>
        <v>3 x 2,3</v>
      </c>
      <c r="G20" s="14" t="str">
        <f t="shared" si="2"/>
        <v>11 mm</v>
      </c>
      <c r="H20" s="12">
        <f t="shared" si="7"/>
        <v>0.2542375899365633</v>
      </c>
      <c r="I20" s="13" t="str">
        <f t="shared" si="3"/>
        <v>6mm</v>
      </c>
      <c r="J20" s="13" t="str">
        <f t="shared" si="4"/>
        <v>11mm</v>
      </c>
      <c r="K20" s="13" t="str">
        <f t="shared" si="5"/>
        <v>18mm</v>
      </c>
      <c r="L20" s="30">
        <f t="shared" si="6"/>
        <v>11</v>
      </c>
      <c r="M20" s="44">
        <f>VLOOKUP(Q$7,table6,31)</f>
        <v>0.3166743436204514</v>
      </c>
      <c r="N20" s="44" t="str">
        <f>VLOOKUP(Q$7,table6,32)</f>
        <v>infini</v>
      </c>
      <c r="O20" s="44" t="str">
        <f>VLOOKUP(Q$7,table6,33)</f>
        <v>infini</v>
      </c>
      <c r="P20" s="45">
        <f>VLOOKUP(Q$8,table6,31)</f>
        <v>0.3988590214658673</v>
      </c>
      <c r="Q20" s="45" t="str">
        <f>VLOOKUP(Q$8,table6,32)</f>
        <v>infini</v>
      </c>
      <c r="R20" s="45" t="str">
        <f>VLOOKUP(Q$8,table6,33)</f>
        <v>infini</v>
      </c>
      <c r="S20" s="46">
        <f>VLOOKUP(Q$9,table6,31)</f>
        <v>0.45426913877178837</v>
      </c>
      <c r="T20" s="46" t="str">
        <f>VLOOKUP(Q$9,table6,32)</f>
        <v>infini</v>
      </c>
      <c r="U20" s="46" t="str">
        <f>VLOOKUP(Q$9,table6,33)</f>
        <v>infini</v>
      </c>
    </row>
    <row r="21" spans="1:21" ht="15">
      <c r="A21" s="11" t="s">
        <v>38</v>
      </c>
      <c r="B21" s="11"/>
      <c r="C21" s="12">
        <v>13.2</v>
      </c>
      <c r="D21" s="12">
        <v>8.8</v>
      </c>
      <c r="E21" s="13" t="str">
        <f t="shared" si="0"/>
        <v>36cm x 24cm</v>
      </c>
      <c r="F21" s="13" t="str">
        <f t="shared" si="1"/>
        <v>3 x 2</v>
      </c>
      <c r="G21" s="14" t="str">
        <f t="shared" si="2"/>
        <v>16 mm</v>
      </c>
      <c r="H21" s="12">
        <f t="shared" si="7"/>
        <v>0.36666666666666664</v>
      </c>
      <c r="I21" s="13" t="str">
        <f t="shared" si="3"/>
        <v>9mm</v>
      </c>
      <c r="J21" s="13" t="str">
        <f t="shared" si="4"/>
        <v>16mm</v>
      </c>
      <c r="K21" s="13" t="str">
        <f t="shared" si="5"/>
        <v>26mm</v>
      </c>
      <c r="L21" s="30">
        <f t="shared" si="6"/>
        <v>16</v>
      </c>
      <c r="M21" s="44">
        <f>VLOOKUP(Q$7,table7,31)</f>
        <v>0.4963394962154113</v>
      </c>
      <c r="N21" s="44" t="str">
        <f>VLOOKUP(Q$7,table7,32)</f>
        <v>infini</v>
      </c>
      <c r="O21" s="44" t="str">
        <f>VLOOKUP(Q$7,table7,33)</f>
        <v>infini</v>
      </c>
      <c r="P21" s="45">
        <f>VLOOKUP(Q$8,table7,31)</f>
        <v>0.7357900545710956</v>
      </c>
      <c r="Q21" s="45" t="str">
        <f>VLOOKUP(Q$8,table7,32)</f>
        <v>infini</v>
      </c>
      <c r="R21" s="45" t="str">
        <f>VLOOKUP(Q$8,table7,33)</f>
        <v>infini</v>
      </c>
      <c r="S21" s="46">
        <f>VLOOKUP(Q$9,table7,31)</f>
        <v>0.9515472157728465</v>
      </c>
      <c r="T21" s="46" t="str">
        <f>VLOOKUP(Q$9,table7,32)</f>
        <v>infini</v>
      </c>
      <c r="U21" s="46" t="str">
        <f>VLOOKUP(Q$9,table7,33)</f>
        <v>infini</v>
      </c>
    </row>
    <row r="22" spans="1:21" ht="15">
      <c r="A22" s="11" t="s">
        <v>39</v>
      </c>
      <c r="B22" s="11"/>
      <c r="C22" s="12">
        <v>17.3</v>
      </c>
      <c r="D22" s="12">
        <v>13</v>
      </c>
      <c r="E22" s="13" t="str">
        <f t="shared" si="0"/>
        <v>36cm x 27,1cm</v>
      </c>
      <c r="F22" s="13" t="str">
        <f t="shared" si="1"/>
        <v>3 x 2,3</v>
      </c>
      <c r="G22" s="14" t="str">
        <f t="shared" si="2"/>
        <v>22 mm</v>
      </c>
      <c r="H22" s="12">
        <f t="shared" si="7"/>
        <v>0.5001548905388356</v>
      </c>
      <c r="I22" s="13" t="str">
        <f t="shared" si="3"/>
        <v>13mm</v>
      </c>
      <c r="J22" s="13" t="str">
        <f t="shared" si="4"/>
        <v>22mm</v>
      </c>
      <c r="K22" s="13" t="str">
        <f t="shared" si="5"/>
        <v>35mm</v>
      </c>
      <c r="L22" s="30">
        <f t="shared" si="6"/>
        <v>22</v>
      </c>
      <c r="M22" s="44">
        <f>VLOOKUP(Q$7,table8,31)</f>
        <v>0.6521223618686269</v>
      </c>
      <c r="N22" s="44">
        <f>VLOOKUP(Q$7,table8,32)</f>
        <v>2.1434138737334374</v>
      </c>
      <c r="O22" s="44">
        <f>VLOOKUP(Q$7,table8,33)</f>
        <v>1.4912915118648105</v>
      </c>
      <c r="P22" s="45">
        <f>VLOOKUP(Q$8,table8,31)</f>
        <v>1.1431342663156436</v>
      </c>
      <c r="Q22" s="45" t="str">
        <f>VLOOKUP(Q$8,table8,32)</f>
        <v>infini</v>
      </c>
      <c r="R22" s="45" t="str">
        <f>VLOOKUP(Q$8,table8,33)</f>
        <v>infini</v>
      </c>
      <c r="S22" s="46">
        <f>VLOOKUP(Q$9,table8,31)</f>
        <v>1.7692396772906827</v>
      </c>
      <c r="T22" s="46" t="str">
        <f>VLOOKUP(Q$9,table8,32)</f>
        <v>infini</v>
      </c>
      <c r="U22" s="46" t="str">
        <f>VLOOKUP(Q$9,table8,33)</f>
        <v>infini</v>
      </c>
    </row>
    <row r="23" spans="1:21" ht="15">
      <c r="A23" s="11" t="s">
        <v>40</v>
      </c>
      <c r="B23" s="11"/>
      <c r="C23" s="12">
        <v>18.7</v>
      </c>
      <c r="D23" s="12">
        <v>14</v>
      </c>
      <c r="E23" s="13" t="str">
        <f t="shared" si="0"/>
        <v>36cm x 27cm</v>
      </c>
      <c r="F23" s="13" t="str">
        <f t="shared" si="1"/>
        <v>3 x 2,2</v>
      </c>
      <c r="G23" s="14" t="str">
        <f t="shared" si="2"/>
        <v>23 mm</v>
      </c>
      <c r="H23" s="12">
        <f t="shared" si="7"/>
        <v>0.5399083888735832</v>
      </c>
      <c r="I23" s="13" t="str">
        <f t="shared" si="3"/>
        <v>13mm</v>
      </c>
      <c r="J23" s="13" t="str">
        <f t="shared" si="4"/>
        <v>23mm</v>
      </c>
      <c r="K23" s="13" t="str">
        <f t="shared" si="5"/>
        <v>38mm</v>
      </c>
      <c r="L23" s="30">
        <f t="shared" si="6"/>
        <v>23</v>
      </c>
      <c r="M23" s="44">
        <f>VLOOKUP(Q$7,table9,31)</f>
        <v>0.6722343086025659</v>
      </c>
      <c r="N23" s="44">
        <f>VLOOKUP(Q$7,table9,32)</f>
        <v>1.9515110376578912</v>
      </c>
      <c r="O23" s="44">
        <f>VLOOKUP(Q$7,table9,33)</f>
        <v>1.2792767290553253</v>
      </c>
      <c r="P23" s="45">
        <f>VLOOKUP(Q$8,table9,31)</f>
        <v>1.2069101882384434</v>
      </c>
      <c r="Q23" s="45" t="str">
        <f>VLOOKUP(Q$8,table9,32)</f>
        <v>infini</v>
      </c>
      <c r="R23" s="45" t="str">
        <f>VLOOKUP(Q$8,table9,33)</f>
        <v>infini</v>
      </c>
      <c r="S23" s="46">
        <f>VLOOKUP(Q$9,table9,31)</f>
        <v>1.9274312304196306</v>
      </c>
      <c r="T23" s="46" t="str">
        <f>VLOOKUP(Q$9,table9,32)</f>
        <v>infini</v>
      </c>
      <c r="U23" s="46" t="str">
        <f>VLOOKUP(Q$9,table9,33)</f>
        <v>infini</v>
      </c>
    </row>
    <row r="24" spans="1:21" ht="15">
      <c r="A24" s="11" t="s">
        <v>41</v>
      </c>
      <c r="B24" s="11"/>
      <c r="C24" s="12">
        <v>22.3</v>
      </c>
      <c r="D24" s="12">
        <v>14.9</v>
      </c>
      <c r="E24" s="13" t="str">
        <f t="shared" si="0"/>
        <v>36cm x 24,1cm</v>
      </c>
      <c r="F24" s="13" t="str">
        <f t="shared" si="1"/>
        <v>3 x 2</v>
      </c>
      <c r="G24" s="14" t="str">
        <f t="shared" si="2"/>
        <v>27 mm</v>
      </c>
      <c r="H24" s="12">
        <f t="shared" si="7"/>
        <v>0.6198721263223996</v>
      </c>
      <c r="I24" s="13" t="str">
        <f t="shared" si="3"/>
        <v>15mm</v>
      </c>
      <c r="J24" s="13" t="str">
        <f t="shared" si="4"/>
        <v>27mm</v>
      </c>
      <c r="K24" s="13" t="str">
        <f t="shared" si="5"/>
        <v>43mm</v>
      </c>
      <c r="L24" s="30">
        <f t="shared" si="6"/>
        <v>27</v>
      </c>
      <c r="M24" s="44">
        <f>VLOOKUP(Q$7,table10,31)</f>
        <v>0.7394469058863625</v>
      </c>
      <c r="N24" s="44">
        <f>VLOOKUP(Q$7,table10,32)</f>
        <v>1.5440727938186254</v>
      </c>
      <c r="O24" s="44">
        <f>VLOOKUP(Q$7,table10,33)</f>
        <v>0.8046258879322629</v>
      </c>
      <c r="P24" s="45">
        <f>VLOOKUP(Q$8,table10,31)</f>
        <v>1.4446399695614953</v>
      </c>
      <c r="Q24" s="45" t="str">
        <f>VLOOKUP(Q$8,table10,32)</f>
        <v>infini</v>
      </c>
      <c r="R24" s="45" t="str">
        <f>VLOOKUP(Q$8,table10,33)</f>
        <v>infini</v>
      </c>
      <c r="S24" s="46">
        <f>VLOOKUP(Q$9,table10,31)</f>
        <v>2.618182382369268</v>
      </c>
      <c r="T24" s="46" t="str">
        <f>VLOOKUP(Q$9,table10,32)</f>
        <v>infini</v>
      </c>
      <c r="U24" s="46" t="str">
        <f>VLOOKUP(Q$9,table10,33)</f>
        <v>infini</v>
      </c>
    </row>
    <row r="25" spans="1:21" ht="15">
      <c r="A25" s="11" t="s">
        <v>43</v>
      </c>
      <c r="B25" s="15" t="s">
        <v>121</v>
      </c>
      <c r="C25" s="12">
        <v>23.5</v>
      </c>
      <c r="D25" s="12">
        <v>15.5</v>
      </c>
      <c r="E25" s="13" t="str">
        <f t="shared" si="0"/>
        <v>36cm x 23,7cm</v>
      </c>
      <c r="F25" s="13" t="str">
        <f t="shared" si="1"/>
        <v>3 x 2</v>
      </c>
      <c r="G25" s="14" t="str">
        <f t="shared" si="2"/>
        <v>28 mm</v>
      </c>
      <c r="H25" s="12">
        <f t="shared" si="7"/>
        <v>0.6506489199975798</v>
      </c>
      <c r="I25" s="13" t="str">
        <f t="shared" si="3"/>
        <v>16mm</v>
      </c>
      <c r="J25" s="13" t="str">
        <f t="shared" si="4"/>
        <v>28mm</v>
      </c>
      <c r="K25" s="13" t="str">
        <f t="shared" si="5"/>
        <v>46mm</v>
      </c>
      <c r="L25" s="30">
        <f t="shared" si="6"/>
        <v>28</v>
      </c>
      <c r="M25" s="44">
        <f>VLOOKUP(Q$7,table11,31)</f>
        <v>0.7534057012823273</v>
      </c>
      <c r="N25" s="44">
        <f>VLOOKUP(Q$7,table11,32)</f>
        <v>1.4865602815363146</v>
      </c>
      <c r="O25" s="44">
        <f>VLOOKUP(Q$7,table11,33)</f>
        <v>0.7331545802539873</v>
      </c>
      <c r="P25" s="45">
        <f>VLOOKUP(Q$8,table11,31)</f>
        <v>1.4994185927905506</v>
      </c>
      <c r="Q25" s="45" t="str">
        <f>VLOOKUP(Q$8,table11,32)</f>
        <v>infini</v>
      </c>
      <c r="R25" s="45" t="str">
        <f>VLOOKUP(Q$8,table11,33)</f>
        <v>infini</v>
      </c>
      <c r="S25" s="46">
        <f>VLOOKUP(Q$9,table11,31)</f>
        <v>2.804686230020904</v>
      </c>
      <c r="T25" s="46" t="str">
        <f>VLOOKUP(Q$9,table11,32)</f>
        <v>infini</v>
      </c>
      <c r="U25" s="46" t="str">
        <f>VLOOKUP(Q$9,table11,33)</f>
        <v>infini</v>
      </c>
    </row>
    <row r="26" spans="1:21" ht="15">
      <c r="A26" s="11" t="s">
        <v>42</v>
      </c>
      <c r="B26" s="11"/>
      <c r="C26" s="12">
        <v>23.7</v>
      </c>
      <c r="D26" s="12">
        <v>15.7</v>
      </c>
      <c r="E26" s="13" t="str">
        <f t="shared" si="0"/>
        <v>36cm x 23,8cm</v>
      </c>
      <c r="F26" s="13" t="str">
        <f t="shared" si="1"/>
        <v>3 x 2</v>
      </c>
      <c r="G26" s="14" t="str">
        <f t="shared" si="2"/>
        <v>28 mm</v>
      </c>
      <c r="H26" s="12">
        <f t="shared" si="7"/>
        <v>0.6570540963041669</v>
      </c>
      <c r="I26" s="13" t="str">
        <f t="shared" si="3"/>
        <v>16mm</v>
      </c>
      <c r="J26" s="13" t="str">
        <f t="shared" si="4"/>
        <v>28mm</v>
      </c>
      <c r="K26" s="13" t="str">
        <f t="shared" si="5"/>
        <v>46mm</v>
      </c>
      <c r="L26" s="30">
        <f t="shared" si="6"/>
        <v>28</v>
      </c>
      <c r="M26" s="44">
        <f>VLOOKUP(Q$7,table12,31)</f>
        <v>0.7534057012823273</v>
      </c>
      <c r="N26" s="44">
        <f>VLOOKUP(Q$7,table12,32)</f>
        <v>1.4865602815363146</v>
      </c>
      <c r="O26" s="44">
        <f>VLOOKUP(Q$7,table12,33)</f>
        <v>0.7331545802539873</v>
      </c>
      <c r="P26" s="45">
        <f>VLOOKUP(Q$8,table12,31)</f>
        <v>1.4994185927905506</v>
      </c>
      <c r="Q26" s="45" t="str">
        <f>VLOOKUP(Q$8,table12,32)</f>
        <v>infini</v>
      </c>
      <c r="R26" s="45" t="str">
        <f>VLOOKUP(Q$8,table12,33)</f>
        <v>infini</v>
      </c>
      <c r="S26" s="46">
        <f>VLOOKUP(Q$9,table12,31)</f>
        <v>2.804686230020904</v>
      </c>
      <c r="T26" s="46" t="str">
        <f>VLOOKUP(Q$9,table12,32)</f>
        <v>infini</v>
      </c>
      <c r="U26" s="46" t="str">
        <f>VLOOKUP(Q$9,table12,33)</f>
        <v>infini</v>
      </c>
    </row>
    <row r="27" spans="1:21" ht="15">
      <c r="A27" s="15" t="s">
        <v>1</v>
      </c>
      <c r="B27" s="15"/>
      <c r="C27" s="12">
        <v>25.1</v>
      </c>
      <c r="D27" s="12">
        <v>16.7</v>
      </c>
      <c r="E27" s="13" t="str">
        <f t="shared" si="0"/>
        <v>36cm x 24cm</v>
      </c>
      <c r="F27" s="13" t="str">
        <f t="shared" si="1"/>
        <v>3 x 2</v>
      </c>
      <c r="G27" s="14" t="str">
        <f t="shared" si="2"/>
        <v>30 mm</v>
      </c>
      <c r="H27" s="12">
        <f t="shared" si="7"/>
        <v>0.6967951666548099</v>
      </c>
      <c r="I27" s="13" t="str">
        <f t="shared" si="3"/>
        <v>17mm</v>
      </c>
      <c r="J27" s="13" t="str">
        <f t="shared" si="4"/>
        <v>30mm</v>
      </c>
      <c r="K27" s="13" t="str">
        <f t="shared" si="5"/>
        <v>49mm</v>
      </c>
      <c r="L27" s="30">
        <f t="shared" si="6"/>
        <v>30</v>
      </c>
      <c r="M27" s="44">
        <f>VLOOKUP(Q$7,table13,31)</f>
        <v>0.7784928378658916</v>
      </c>
      <c r="N27" s="44">
        <f>VLOOKUP(Q$7,table13,32)</f>
        <v>1.3976891539321654</v>
      </c>
      <c r="O27" s="44">
        <f>VLOOKUP(Q$7,table13,33)</f>
        <v>0.6191963160662738</v>
      </c>
      <c r="P27" s="45">
        <f>VLOOKUP(Q$8,table13,31)</f>
        <v>1.6032492518170158</v>
      </c>
      <c r="Q27" s="45">
        <f>VLOOKUP(Q$8,table13,32)</f>
        <v>23.291925465838514</v>
      </c>
      <c r="R27" s="45">
        <f>VLOOKUP(Q$8,table13,33)</f>
        <v>21.6886762140215</v>
      </c>
      <c r="S27" s="46">
        <f>VLOOKUP(Q$9,table13,31)</f>
        <v>3.1932830355774313</v>
      </c>
      <c r="T27" s="46" t="str">
        <f>VLOOKUP(Q$9,table13,32)</f>
        <v>infini</v>
      </c>
      <c r="U27" s="46" t="str">
        <f>VLOOKUP(Q$9,table13,33)</f>
        <v>infini</v>
      </c>
    </row>
    <row r="28" spans="1:21" ht="15">
      <c r="A28" s="15" t="s">
        <v>21</v>
      </c>
      <c r="B28" s="15"/>
      <c r="C28" s="12">
        <v>25.1</v>
      </c>
      <c r="D28" s="12">
        <v>16.7</v>
      </c>
      <c r="E28" s="13" t="str">
        <f t="shared" si="0"/>
        <v>36cm x 24cm</v>
      </c>
      <c r="F28" s="13" t="str">
        <f t="shared" si="1"/>
        <v>3 x 2</v>
      </c>
      <c r="G28" s="14" t="str">
        <f t="shared" si="2"/>
        <v>30 mm</v>
      </c>
      <c r="H28" s="12">
        <f t="shared" si="7"/>
        <v>0.6967951666548099</v>
      </c>
      <c r="I28" s="13" t="str">
        <f t="shared" si="3"/>
        <v>17mm</v>
      </c>
      <c r="J28" s="13" t="str">
        <f t="shared" si="4"/>
        <v>30mm</v>
      </c>
      <c r="K28" s="13" t="str">
        <f t="shared" si="5"/>
        <v>49mm</v>
      </c>
      <c r="L28" s="30">
        <f t="shared" si="6"/>
        <v>30</v>
      </c>
      <c r="M28" s="44">
        <f>VLOOKUP(Q$7,table14,31)</f>
        <v>0.7784928378658916</v>
      </c>
      <c r="N28" s="44">
        <f>VLOOKUP(Q$7,table14,32)</f>
        <v>1.3976891539321654</v>
      </c>
      <c r="O28" s="44">
        <f>VLOOKUP(Q$7,table14,33)</f>
        <v>0.6191963160662738</v>
      </c>
      <c r="P28" s="45">
        <f>VLOOKUP(Q$8,table14,31)</f>
        <v>1.6032492518170158</v>
      </c>
      <c r="Q28" s="45">
        <f>VLOOKUP(Q$8,table14,32)</f>
        <v>23.291925465838514</v>
      </c>
      <c r="R28" s="45">
        <f>VLOOKUP(Q$8,table14,33)</f>
        <v>21.6886762140215</v>
      </c>
      <c r="S28" s="46">
        <f>VLOOKUP(Q$9,table14,31)</f>
        <v>3.1932830355774313</v>
      </c>
      <c r="T28" s="46" t="str">
        <f>VLOOKUP(Q$9,table14,32)</f>
        <v>infini</v>
      </c>
      <c r="U28" s="46" t="str">
        <f>VLOOKUP(Q$9,table14,33)</f>
        <v>infini</v>
      </c>
    </row>
    <row r="29" spans="1:21" ht="15">
      <c r="A29" s="11" t="s">
        <v>43</v>
      </c>
      <c r="B29" s="15" t="s">
        <v>0</v>
      </c>
      <c r="C29" s="12">
        <v>26.6</v>
      </c>
      <c r="D29" s="12">
        <v>17.9</v>
      </c>
      <c r="E29" s="13" t="str">
        <f t="shared" si="0"/>
        <v>36cm x 24,2cm</v>
      </c>
      <c r="F29" s="13" t="str">
        <f t="shared" si="1"/>
        <v>3 x 2</v>
      </c>
      <c r="G29" s="14" t="str">
        <f t="shared" si="2"/>
        <v>32 mm</v>
      </c>
      <c r="H29" s="12">
        <f t="shared" si="7"/>
        <v>0.7410325724988568</v>
      </c>
      <c r="I29" s="13" t="str">
        <f t="shared" si="3"/>
        <v>19mm</v>
      </c>
      <c r="J29" s="13" t="str">
        <f t="shared" si="4"/>
        <v>32mm</v>
      </c>
      <c r="K29" s="13" t="str">
        <f t="shared" si="5"/>
        <v>52mm</v>
      </c>
      <c r="L29" s="30">
        <f t="shared" si="6"/>
        <v>32</v>
      </c>
      <c r="M29" s="44">
        <f>VLOOKUP(Q$7,table15,31)</f>
        <v>0.8002800980343119</v>
      </c>
      <c r="N29" s="44">
        <f>VLOOKUP(Q$7,table15,32)</f>
        <v>1.332556008994753</v>
      </c>
      <c r="O29" s="44">
        <f>VLOOKUP(Q$7,table15,33)</f>
        <v>0.5322759109604411</v>
      </c>
      <c r="P29" s="45">
        <f>VLOOKUP(Q$8,table15,31)</f>
        <v>1.6995361682540804</v>
      </c>
      <c r="Q29" s="45">
        <f>VLOOKUP(Q$8,table15,32)</f>
        <v>12.776151184455685</v>
      </c>
      <c r="R29" s="45">
        <f>VLOOKUP(Q$8,table15,33)</f>
        <v>11.076615016201604</v>
      </c>
      <c r="S29" s="46">
        <f>VLOOKUP(Q$9,table15,31)</f>
        <v>3.601689192231156</v>
      </c>
      <c r="T29" s="46" t="str">
        <f>VLOOKUP(Q$9,table15,32)</f>
        <v>infini</v>
      </c>
      <c r="U29" s="46" t="str">
        <f>VLOOKUP(Q$9,table15,33)</f>
        <v>infini</v>
      </c>
    </row>
    <row r="30" spans="1:21" ht="15">
      <c r="A30" s="11" t="s">
        <v>17</v>
      </c>
      <c r="B30" s="11"/>
      <c r="C30" s="12">
        <v>27.9</v>
      </c>
      <c r="D30" s="12">
        <v>18.6</v>
      </c>
      <c r="E30" s="13" t="str">
        <f t="shared" si="0"/>
        <v>36cm x 24cm</v>
      </c>
      <c r="F30" s="13" t="str">
        <f t="shared" si="1"/>
        <v>3 x 2</v>
      </c>
      <c r="G30" s="14" t="str">
        <f t="shared" si="2"/>
        <v>34 mm</v>
      </c>
      <c r="H30" s="12">
        <f t="shared" si="7"/>
        <v>0.7749999999999999</v>
      </c>
      <c r="I30" s="13" t="str">
        <f t="shared" si="3"/>
        <v>19mm</v>
      </c>
      <c r="J30" s="13" t="str">
        <f t="shared" si="4"/>
        <v>33mm</v>
      </c>
      <c r="K30" s="13" t="str">
        <f t="shared" si="5"/>
        <v>54mm</v>
      </c>
      <c r="L30" s="30">
        <f t="shared" si="6"/>
        <v>33</v>
      </c>
      <c r="M30" s="44">
        <f>VLOOKUP(Q$7,table16,31)</f>
        <v>0.8100942655145327</v>
      </c>
      <c r="N30" s="44">
        <f>VLOOKUP(Q$7,table16,32)</f>
        <v>1.3062064597846739</v>
      </c>
      <c r="O30" s="44">
        <f>VLOOKUP(Q$7,table16,33)</f>
        <v>0.4961121942701412</v>
      </c>
      <c r="P30" s="45">
        <f>VLOOKUP(Q$8,table16,31)</f>
        <v>1.7449238578680202</v>
      </c>
      <c r="Q30" s="45">
        <f>VLOOKUP(Q$8,table16,32)</f>
        <v>10.686528497409327</v>
      </c>
      <c r="R30" s="45">
        <f>VLOOKUP(Q$8,table16,33)</f>
        <v>8.941604639541307</v>
      </c>
      <c r="S30" s="46">
        <f>VLOOKUP(Q$9,table16,31)</f>
        <v>3.812948310286179</v>
      </c>
      <c r="T30" s="46" t="str">
        <f>VLOOKUP(Q$9,table16,32)</f>
        <v>infini</v>
      </c>
      <c r="U30" s="46" t="str">
        <f>VLOOKUP(Q$9,table16,33)</f>
        <v>infini</v>
      </c>
    </row>
    <row r="31" spans="1:21" ht="15">
      <c r="A31" s="47" t="s">
        <v>18</v>
      </c>
      <c r="B31" s="47"/>
      <c r="C31" s="48">
        <v>36</v>
      </c>
      <c r="D31" s="48">
        <v>24</v>
      </c>
      <c r="E31" s="49" t="str">
        <f t="shared" si="0"/>
        <v>36cm x 24cm</v>
      </c>
      <c r="F31" s="49" t="str">
        <f t="shared" si="1"/>
        <v>3 x 2</v>
      </c>
      <c r="G31" s="50" t="str">
        <f t="shared" si="2"/>
        <v>43 mm</v>
      </c>
      <c r="H31" s="48">
        <f t="shared" si="7"/>
        <v>1</v>
      </c>
      <c r="I31" s="49" t="str">
        <f t="shared" si="3"/>
        <v>25mm</v>
      </c>
      <c r="J31" s="49" t="str">
        <f t="shared" si="4"/>
        <v>43mm</v>
      </c>
      <c r="K31" s="49" t="str">
        <f t="shared" si="5"/>
        <v>70mm</v>
      </c>
      <c r="L31" s="51">
        <f t="shared" si="6"/>
        <v>43</v>
      </c>
      <c r="M31" s="52">
        <f>VLOOKUP(Q$7,table17,31)</f>
        <v>0.8797857681210174</v>
      </c>
      <c r="N31" s="52">
        <f>VLOOKUP(Q$7,table17,32)</f>
        <v>1.1582658461291746</v>
      </c>
      <c r="O31" s="52">
        <f>VLOOKUP(Q$7,table17,33)</f>
        <v>0.2784800780081572</v>
      </c>
      <c r="P31" s="53">
        <f>VLOOKUP(Q$8,table17,31)</f>
        <v>2.109407799066643</v>
      </c>
      <c r="Q31" s="53">
        <f>VLOOKUP(Q$8,table17,32)</f>
        <v>5.192108967830827</v>
      </c>
      <c r="R31" s="53">
        <f>VLOOKUP(Q$8,table17,33)</f>
        <v>3.082701168764184</v>
      </c>
      <c r="S31" s="54">
        <f>VLOOKUP(Q$9,table17,31)</f>
        <v>6.147902916732722</v>
      </c>
      <c r="T31" s="54" t="str">
        <f>VLOOKUP(Q$9,table17,32)</f>
        <v>infini</v>
      </c>
      <c r="U31" s="54" t="str">
        <f>VLOOKUP(Q$9,table17,33)</f>
        <v>infini</v>
      </c>
    </row>
    <row r="32" spans="1:21" ht="15">
      <c r="A32" s="47" t="s">
        <v>20</v>
      </c>
      <c r="B32" s="47"/>
      <c r="C32" s="48">
        <v>36</v>
      </c>
      <c r="D32" s="48">
        <v>24</v>
      </c>
      <c r="E32" s="49" t="str">
        <f t="shared" si="0"/>
        <v>36cm x 24cm</v>
      </c>
      <c r="F32" s="49" t="str">
        <f t="shared" si="1"/>
        <v>3 x 2</v>
      </c>
      <c r="G32" s="50" t="str">
        <f t="shared" si="2"/>
        <v>43 mm</v>
      </c>
      <c r="H32" s="48">
        <f t="shared" si="7"/>
        <v>1</v>
      </c>
      <c r="I32" s="49" t="str">
        <f t="shared" si="3"/>
        <v>25mm</v>
      </c>
      <c r="J32" s="49" t="str">
        <f t="shared" si="4"/>
        <v>43mm</v>
      </c>
      <c r="K32" s="49" t="str">
        <f t="shared" si="5"/>
        <v>70mm</v>
      </c>
      <c r="L32" s="51">
        <f t="shared" si="6"/>
        <v>43</v>
      </c>
      <c r="M32" s="52">
        <f>VLOOKUP(Q$7,table18,31)</f>
        <v>0.8797857681210174</v>
      </c>
      <c r="N32" s="52">
        <f>VLOOKUP(Q$7,table18,32)</f>
        <v>1.1582658461291746</v>
      </c>
      <c r="O32" s="52">
        <f>VLOOKUP(Q$7,table18,33)</f>
        <v>0.2784800780081572</v>
      </c>
      <c r="P32" s="53">
        <f>VLOOKUP(Q$8,table18,31)</f>
        <v>2.109407799066643</v>
      </c>
      <c r="Q32" s="53">
        <f>VLOOKUP(Q$8,table18,32)</f>
        <v>5.192108967830827</v>
      </c>
      <c r="R32" s="53">
        <f>VLOOKUP(Q$8,table18,33)</f>
        <v>3.082701168764184</v>
      </c>
      <c r="S32" s="54">
        <f>VLOOKUP(Q$9,table18,31)</f>
        <v>6.147902916732722</v>
      </c>
      <c r="T32" s="54" t="str">
        <f>VLOOKUP(Q$9,table18,32)</f>
        <v>infini</v>
      </c>
      <c r="U32" s="54" t="str">
        <f>VLOOKUP(Q$9,table18,33)</f>
        <v>infini</v>
      </c>
    </row>
    <row r="33" spans="1:21" ht="15">
      <c r="A33" s="15" t="s">
        <v>45</v>
      </c>
      <c r="B33" s="15" t="s">
        <v>44</v>
      </c>
      <c r="C33" s="12">
        <v>43.8</v>
      </c>
      <c r="D33" s="12">
        <v>32.9</v>
      </c>
      <c r="E33" s="13" t="str">
        <f t="shared" si="0"/>
        <v>36cm x 27cm</v>
      </c>
      <c r="F33" s="13" t="str">
        <f t="shared" si="1"/>
        <v>3 x 2,3</v>
      </c>
      <c r="G33" s="14" t="str">
        <f t="shared" si="2"/>
        <v>55 mm</v>
      </c>
      <c r="H33" s="12">
        <f t="shared" si="7"/>
        <v>1.2661035354161057</v>
      </c>
      <c r="I33" s="13" t="str">
        <f t="shared" si="3"/>
        <v>32mm</v>
      </c>
      <c r="J33" s="13" t="str">
        <f t="shared" si="4"/>
        <v>54mm</v>
      </c>
      <c r="K33" s="13" t="str">
        <f t="shared" si="5"/>
        <v>89mm</v>
      </c>
      <c r="L33" s="30">
        <f t="shared" si="6"/>
        <v>54</v>
      </c>
      <c r="M33" s="44">
        <f>VLOOKUP(Q$7,table19,31)</f>
        <v>0.921110487771595</v>
      </c>
      <c r="N33" s="44">
        <f>VLOOKUP(Q$7,table19,32)</f>
        <v>1.0936684249374404</v>
      </c>
      <c r="O33" s="44">
        <f>VLOOKUP(Q$7,table19,33)</f>
        <v>0.17255793716584544</v>
      </c>
      <c r="P33" s="45">
        <f>VLOOKUP(Q$8,table19,31)</f>
        <v>2.36832872012787</v>
      </c>
      <c r="Q33" s="45">
        <f>VLOOKUP(Q$8,table19,32)</f>
        <v>4.0911845915549865</v>
      </c>
      <c r="R33" s="45">
        <f>VLOOKUP(Q$8,table19,33)</f>
        <v>1.7228558714271163</v>
      </c>
      <c r="S33" s="46">
        <f>VLOOKUP(Q$9,table19,31)</f>
        <v>9.054919765213011</v>
      </c>
      <c r="T33" s="46" t="str">
        <f>VLOOKUP(Q$9,table19,32)</f>
        <v>infini</v>
      </c>
      <c r="U33" s="46" t="str">
        <f>VLOOKUP(Q$9,table19,33)</f>
        <v>infini</v>
      </c>
    </row>
    <row r="34" spans="1:21" ht="15">
      <c r="A34" s="15" t="s">
        <v>19</v>
      </c>
      <c r="B34" s="15"/>
      <c r="C34" s="12">
        <v>44</v>
      </c>
      <c r="D34" s="12">
        <v>33</v>
      </c>
      <c r="E34" s="13" t="str">
        <f t="shared" si="0"/>
        <v>36cm x 27cm</v>
      </c>
      <c r="F34" s="13" t="str">
        <f t="shared" si="1"/>
        <v>3 x 2,3</v>
      </c>
      <c r="G34" s="14" t="str">
        <f t="shared" si="2"/>
        <v>55 mm</v>
      </c>
      <c r="H34" s="12">
        <f t="shared" si="7"/>
        <v>1.2711879496828167</v>
      </c>
      <c r="I34" s="13" t="str">
        <f t="shared" si="3"/>
        <v>32mm</v>
      </c>
      <c r="J34" s="13" t="str">
        <f t="shared" si="4"/>
        <v>55mm</v>
      </c>
      <c r="K34" s="13" t="str">
        <f t="shared" si="5"/>
        <v>89mm</v>
      </c>
      <c r="L34" s="30">
        <f t="shared" si="6"/>
        <v>55</v>
      </c>
      <c r="M34" s="44">
        <f>VLOOKUP(Q$7,table20,31)</f>
        <v>0.9238108035474335</v>
      </c>
      <c r="N34" s="44">
        <f>VLOOKUP(Q$7,table20,32)</f>
        <v>1.0898858592263792</v>
      </c>
      <c r="O34" s="44">
        <f>VLOOKUP(Q$7,table20,33)</f>
        <v>0.16607505567894565</v>
      </c>
      <c r="P34" s="45">
        <f>VLOOKUP(Q$8,table20,31)</f>
        <v>2.3866003239990743</v>
      </c>
      <c r="Q34" s="45">
        <f>VLOOKUP(Q$8,table20,32)</f>
        <v>4.037783868441661</v>
      </c>
      <c r="R34" s="45">
        <f>VLOOKUP(Q$8,table20,33)</f>
        <v>1.6511835444425866</v>
      </c>
      <c r="S34" s="46">
        <f>VLOOKUP(Q$9,table20,31)</f>
        <v>9.330383801096573</v>
      </c>
      <c r="T34" s="46" t="str">
        <f>VLOOKUP(Q$9,table20,32)</f>
        <v>infini</v>
      </c>
      <c r="U34" s="46" t="str">
        <f>VLOOKUP(Q$9,table20,33)</f>
        <v>infini</v>
      </c>
    </row>
    <row r="35" spans="1:21" ht="15">
      <c r="A35" s="15" t="s">
        <v>19</v>
      </c>
      <c r="B35" s="15" t="s">
        <v>28</v>
      </c>
      <c r="C35" s="12">
        <v>53.7</v>
      </c>
      <c r="D35" s="12">
        <v>40.4</v>
      </c>
      <c r="E35" s="13" t="str">
        <f t="shared" si="0"/>
        <v>36cm x 27,1cm</v>
      </c>
      <c r="F35" s="13" t="str">
        <f t="shared" si="1"/>
        <v>3 x 2,3</v>
      </c>
      <c r="G35" s="14" t="str">
        <f t="shared" si="2"/>
        <v>67 mm</v>
      </c>
      <c r="H35" s="12">
        <f t="shared" si="7"/>
        <v>1.5531622691103575</v>
      </c>
      <c r="I35" s="13" t="str">
        <f t="shared" si="3"/>
        <v>39mm</v>
      </c>
      <c r="J35" s="13" t="str">
        <f t="shared" si="4"/>
        <v>67mm</v>
      </c>
      <c r="K35" s="13" t="str">
        <f t="shared" si="5"/>
        <v>109mm</v>
      </c>
      <c r="L35" s="30">
        <f t="shared" si="6"/>
        <v>67</v>
      </c>
      <c r="M35" s="44">
        <f>VLOOKUP(Q$7,table21,31)</f>
        <v>0.9479839976753379</v>
      </c>
      <c r="N35" s="44">
        <f>VLOOKUP(Q$7,table21,32)</f>
        <v>1.0580556477403005</v>
      </c>
      <c r="O35" s="44">
        <f>VLOOKUP(Q$7,table21,33)</f>
        <v>0.11007165006496256</v>
      </c>
      <c r="P35" s="45">
        <f>VLOOKUP(Q$8,table21,31)</f>
        <v>2.558655082579182</v>
      </c>
      <c r="Q35" s="45">
        <f>VLOOKUP(Q$8,table21,32)</f>
        <v>3.6253381172254575</v>
      </c>
      <c r="R35" s="45">
        <f>VLOOKUP(Q$8,table21,33)</f>
        <v>1.0666830346462755</v>
      </c>
      <c r="S35" s="46">
        <f>VLOOKUP(Q$9,table21,31)</f>
        <v>12.701377237864397</v>
      </c>
      <c r="T35" s="46" t="str">
        <f>VLOOKUP(Q$9,table21,32)</f>
        <v>infini</v>
      </c>
      <c r="U35" s="46" t="str">
        <f>VLOOKUP(Q$9,table21,33)</f>
        <v>infini</v>
      </c>
    </row>
    <row r="36" spans="1:21" ht="15">
      <c r="A36" s="11" t="s">
        <v>22</v>
      </c>
      <c r="B36" s="15" t="s">
        <v>46</v>
      </c>
      <c r="C36" s="12">
        <v>60</v>
      </c>
      <c r="D36" s="12">
        <v>60</v>
      </c>
      <c r="E36" s="13" t="str">
        <f t="shared" si="0"/>
        <v>36cm x 36cm</v>
      </c>
      <c r="F36" s="13" t="str">
        <f t="shared" si="1"/>
        <v>3 x 3</v>
      </c>
      <c r="G36" s="14" t="str">
        <f t="shared" si="2"/>
        <v>85 mm</v>
      </c>
      <c r="H36" s="12">
        <f t="shared" si="7"/>
        <v>1.9611613513818402</v>
      </c>
      <c r="I36" s="13" t="str">
        <f t="shared" si="3"/>
        <v>49mm</v>
      </c>
      <c r="J36" s="13" t="str">
        <f t="shared" si="4"/>
        <v>84mm</v>
      </c>
      <c r="K36" s="13" t="str">
        <f t="shared" si="5"/>
        <v>137mm</v>
      </c>
      <c r="L36" s="30">
        <f t="shared" si="6"/>
        <v>84</v>
      </c>
      <c r="M36" s="44">
        <f>VLOOKUP(Q$7,table22,31)</f>
        <v>0.9668635472710769</v>
      </c>
      <c r="N36" s="44">
        <f>VLOOKUP(Q$7,table22,32)</f>
        <v>1.035488370127217</v>
      </c>
      <c r="O36" s="44">
        <f>VLOOKUP(Q$7,table22,33)</f>
        <v>0.06862482285614013</v>
      </c>
      <c r="P36" s="45">
        <f>VLOOKUP(Q$8,table22,31)</f>
        <v>2.7048908843337136</v>
      </c>
      <c r="Q36" s="45">
        <f>VLOOKUP(Q$8,table22,32)</f>
        <v>3.3673890136070006</v>
      </c>
      <c r="R36" s="45">
        <f>VLOOKUP(Q$8,table22,33)</f>
        <v>0.662498129273287</v>
      </c>
      <c r="S36" s="46">
        <f>VLOOKUP(Q$9,table22,31)</f>
        <v>17.43615047753702</v>
      </c>
      <c r="T36" s="46" t="str">
        <f>VLOOKUP(Q$9,table22,32)</f>
        <v>infini</v>
      </c>
      <c r="U36" s="46" t="str">
        <f>VLOOKUP(Q$9,table22,33)</f>
        <v>infini</v>
      </c>
    </row>
    <row r="37" spans="1:21" ht="15">
      <c r="A37" s="11" t="s">
        <v>23</v>
      </c>
      <c r="B37" s="15" t="s">
        <v>47</v>
      </c>
      <c r="C37" s="12">
        <v>70</v>
      </c>
      <c r="D37" s="12">
        <v>60</v>
      </c>
      <c r="E37" s="13" t="str">
        <f t="shared" si="0"/>
        <v>36cm x 30,9cm</v>
      </c>
      <c r="F37" s="13" t="str">
        <f t="shared" si="1"/>
        <v>3 x 2,6</v>
      </c>
      <c r="G37" s="14" t="str">
        <f t="shared" si="2"/>
        <v>92 mm</v>
      </c>
      <c r="H37" s="12">
        <f t="shared" si="7"/>
        <v>2.130867966486495</v>
      </c>
      <c r="I37" s="13" t="str">
        <f t="shared" si="3"/>
        <v>53mm</v>
      </c>
      <c r="J37" s="13" t="str">
        <f t="shared" si="4"/>
        <v>92mm</v>
      </c>
      <c r="K37" s="13" t="str">
        <f t="shared" si="5"/>
        <v>149mm</v>
      </c>
      <c r="L37" s="30">
        <f t="shared" si="6"/>
        <v>92</v>
      </c>
      <c r="M37" s="44">
        <f>VLOOKUP(Q$7,table23,31)</f>
        <v>0.9724586475287785</v>
      </c>
      <c r="N37" s="44">
        <f>VLOOKUP(Q$7,table23,32)</f>
        <v>1.0291468392157475</v>
      </c>
      <c r="O37" s="44">
        <f>VLOOKUP(Q$7,table23,33)</f>
        <v>0.056688191686968925</v>
      </c>
      <c r="P37" s="45">
        <f>VLOOKUP(Q$8,table23,31)</f>
        <v>2.7505190803179302</v>
      </c>
      <c r="Q37" s="45">
        <f>VLOOKUP(Q$8,table23,32)</f>
        <v>3.2992528346132577</v>
      </c>
      <c r="R37" s="45">
        <f>VLOOKUP(Q$8,table23,33)</f>
        <v>0.5487337542953274</v>
      </c>
      <c r="S37" s="46">
        <f>VLOOKUP(Q$9,table23,31)</f>
        <v>19.556637352659777</v>
      </c>
      <c r="T37" s="46" t="str">
        <f>VLOOKUP(Q$9,table23,32)</f>
        <v>infini</v>
      </c>
      <c r="U37" s="46" t="str">
        <f>VLOOKUP(Q$9,table23,33)</f>
        <v>infini</v>
      </c>
    </row>
    <row r="38" spans="1:21" ht="15">
      <c r="A38" s="11" t="s">
        <v>24</v>
      </c>
      <c r="B38" s="15" t="s">
        <v>48</v>
      </c>
      <c r="C38" s="12">
        <v>90</v>
      </c>
      <c r="D38" s="12">
        <v>60</v>
      </c>
      <c r="E38" s="13" t="str">
        <f t="shared" si="0"/>
        <v>36cm x 24cm</v>
      </c>
      <c r="F38" s="13" t="str">
        <f t="shared" si="1"/>
        <v>3 x 2</v>
      </c>
      <c r="G38" s="14" t="str">
        <f t="shared" si="2"/>
        <v>108 mm</v>
      </c>
      <c r="H38" s="12">
        <f t="shared" si="7"/>
        <v>2.4999999999999996</v>
      </c>
      <c r="I38" s="13" t="str">
        <f t="shared" si="3"/>
        <v>63mm</v>
      </c>
      <c r="J38" s="13" t="str">
        <f t="shared" si="4"/>
        <v>108mm</v>
      </c>
      <c r="K38" s="13" t="str">
        <f t="shared" si="5"/>
        <v>175mm</v>
      </c>
      <c r="L38" s="30">
        <f t="shared" si="6"/>
        <v>108</v>
      </c>
      <c r="M38" s="44">
        <f>VLOOKUP(Q$7,table24,31)</f>
        <v>0.9802102409784353</v>
      </c>
      <c r="N38" s="44">
        <f>VLOOKUP(Q$7,table24,32)</f>
        <v>1.0206053071475973</v>
      </c>
      <c r="O38" s="44">
        <f>VLOOKUP(Q$7,table24,33)</f>
        <v>0.040395066169162</v>
      </c>
      <c r="P38" s="45">
        <f>VLOOKUP(Q$8,table24,31)</f>
        <v>2.8156937266807254</v>
      </c>
      <c r="Q38" s="45">
        <f>VLOOKUP(Q$8,table24,32)</f>
        <v>3.2101244418610797</v>
      </c>
      <c r="R38" s="45">
        <f>VLOOKUP(Q$8,table24,33)</f>
        <v>0.39443071518035433</v>
      </c>
      <c r="S38" s="46">
        <f>VLOOKUP(Q$9,table24,31)</f>
        <v>23.482526294631295</v>
      </c>
      <c r="T38" s="46" t="str">
        <f>VLOOKUP(Q$9,table24,32)</f>
        <v>infini</v>
      </c>
      <c r="U38" s="46" t="str">
        <f>VLOOKUP(Q$9,table24,33)</f>
        <v>infini</v>
      </c>
    </row>
    <row r="39" spans="1:21" ht="15">
      <c r="A39" s="55" t="s">
        <v>25</v>
      </c>
      <c r="B39" s="47" t="s">
        <v>50</v>
      </c>
      <c r="C39" s="48">
        <v>127</v>
      </c>
      <c r="D39" s="49">
        <v>101.6</v>
      </c>
      <c r="E39" s="49" t="str">
        <f t="shared" si="0"/>
        <v>36cm x 28,8cm</v>
      </c>
      <c r="F39" s="49" t="str">
        <f t="shared" si="1"/>
        <v>3 x 2,4</v>
      </c>
      <c r="G39" s="50" t="str">
        <f t="shared" si="2"/>
        <v>163 mm</v>
      </c>
      <c r="H39" s="48">
        <f t="shared" si="7"/>
        <v>3.7590034367644347</v>
      </c>
      <c r="I39" s="49" t="str">
        <f t="shared" si="3"/>
        <v>94mm</v>
      </c>
      <c r="J39" s="49" t="str">
        <f t="shared" si="4"/>
        <v>162mm</v>
      </c>
      <c r="K39" s="49" t="str">
        <f t="shared" si="5"/>
        <v>263mm</v>
      </c>
      <c r="L39" s="51">
        <f t="shared" si="6"/>
        <v>162</v>
      </c>
      <c r="M39" s="52">
        <f>VLOOKUP(Q$7,table25,31)</f>
        <v>0.9916406551811071</v>
      </c>
      <c r="N39" s="52">
        <f>VLOOKUP(Q$7,table25,32)</f>
        <v>1.0085014783976862</v>
      </c>
      <c r="O39" s="52">
        <f>VLOOKUP(Q$7,table25,33)</f>
        <v>0.016860823216579113</v>
      </c>
      <c r="P39" s="53">
        <f>VLOOKUP(Q$8,table25,31)</f>
        <v>2.916731127269236</v>
      </c>
      <c r="Q39" s="53">
        <f>VLOOKUP(Q$8,table25,32)</f>
        <v>3.0881630301558345</v>
      </c>
      <c r="R39" s="53">
        <f>VLOOKUP(Q$8,table25,33)</f>
        <v>0.1714319028865985</v>
      </c>
      <c r="S39" s="54">
        <f>VLOOKUP(Q$9,table25,31)</f>
        <v>33.30352715874468</v>
      </c>
      <c r="T39" s="54">
        <f>VLOOKUP(Q$9,table25,32)</f>
        <v>100.26921849611763</v>
      </c>
      <c r="U39" s="54">
        <f>VLOOKUP(Q$9,table25,33)</f>
        <v>66.96569133737296</v>
      </c>
    </row>
    <row r="40" spans="1:21" ht="15">
      <c r="A40" s="11" t="s">
        <v>26</v>
      </c>
      <c r="B40" s="15"/>
      <c r="C40" s="12">
        <v>180</v>
      </c>
      <c r="D40" s="12">
        <v>130</v>
      </c>
      <c r="E40" s="13" t="str">
        <f t="shared" si="0"/>
        <v>36cm x 26cm</v>
      </c>
      <c r="F40" s="13" t="str">
        <f t="shared" si="1"/>
        <v>3 x 2,2</v>
      </c>
      <c r="G40" s="14" t="str">
        <f t="shared" si="2"/>
        <v>222 mm</v>
      </c>
      <c r="H40" s="12">
        <f t="shared" si="7"/>
        <v>5.131809630673188</v>
      </c>
      <c r="I40" s="13" t="str">
        <f t="shared" si="3"/>
        <v>128mm</v>
      </c>
      <c r="J40" s="13" t="str">
        <f t="shared" si="4"/>
        <v>221mm</v>
      </c>
      <c r="K40" s="13" t="str">
        <f t="shared" si="5"/>
        <v>359mm</v>
      </c>
      <c r="L40" s="30">
        <f t="shared" si="6"/>
        <v>221</v>
      </c>
      <c r="M40" s="44">
        <f>VLOOKUP(Q$7,table26,31)</f>
        <v>0.9958069312615319</v>
      </c>
      <c r="N40" s="44">
        <f>VLOOKUP(Q$7,table26,32)</f>
        <v>1.0042285297704483</v>
      </c>
      <c r="O40" s="44">
        <f>VLOOKUP(Q$7,table26,33)</f>
        <v>0.008421598508916439</v>
      </c>
      <c r="P40" s="45">
        <f>VLOOKUP(Q$8,table26,31)</f>
        <v>2.9556029597058626</v>
      </c>
      <c r="Q40" s="45">
        <f>VLOOKUP(Q$8,table26,32)</f>
        <v>3.045751185099722</v>
      </c>
      <c r="R40" s="45">
        <f>VLOOKUP(Q$8,table26,33)</f>
        <v>0.09014822539385925</v>
      </c>
      <c r="S40" s="46">
        <f>VLOOKUP(Q$9,table26,31)</f>
        <v>39.39892475727404</v>
      </c>
      <c r="T40" s="46">
        <f>VLOOKUP(Q$9,table26,32)</f>
        <v>68.40601888931069</v>
      </c>
      <c r="U40" s="46">
        <f>VLOOKUP(Q$9,table26,33)</f>
        <v>29.00709413203665</v>
      </c>
    </row>
    <row r="41" spans="1:21" ht="15">
      <c r="A41" s="55" t="s">
        <v>27</v>
      </c>
      <c r="B41" s="47" t="s">
        <v>53</v>
      </c>
      <c r="C41" s="48">
        <v>250</v>
      </c>
      <c r="D41" s="48">
        <v>200</v>
      </c>
      <c r="E41" s="49" t="str">
        <f t="shared" si="0"/>
        <v>36cm x 28,8cm</v>
      </c>
      <c r="F41" s="49" t="str">
        <f t="shared" si="1"/>
        <v>3 x 2,4</v>
      </c>
      <c r="G41" s="50" t="str">
        <f t="shared" si="2"/>
        <v>320 mm</v>
      </c>
      <c r="H41" s="48">
        <f t="shared" si="7"/>
        <v>7.399613064496919</v>
      </c>
      <c r="I41" s="49" t="str">
        <f t="shared" si="3"/>
        <v>185mm</v>
      </c>
      <c r="J41" s="49" t="str">
        <f t="shared" si="4"/>
        <v>318mm</v>
      </c>
      <c r="K41" s="49" t="str">
        <f t="shared" si="5"/>
        <v>518mm</v>
      </c>
      <c r="L41" s="51">
        <f t="shared" si="6"/>
        <v>318</v>
      </c>
      <c r="M41" s="52">
        <f>VLOOKUP(Q$7,table27,31)</f>
        <v>0.9982226968857157</v>
      </c>
      <c r="N41" s="52">
        <f>VLOOKUP(Q$7,table27,32)</f>
        <v>1.001783643263739</v>
      </c>
      <c r="O41" s="52">
        <f>VLOOKUP(Q$7,table27,33)</f>
        <v>0.0035609463780232886</v>
      </c>
      <c r="P41" s="53">
        <f>VLOOKUP(Q$8,table27,31)</f>
        <v>2.9791407121655844</v>
      </c>
      <c r="Q41" s="53">
        <f>VLOOKUP(Q$8,table27,32)</f>
        <v>3.021153451794193</v>
      </c>
      <c r="R41" s="53">
        <f>VLOOKUP(Q$8,table27,33)</f>
        <v>0.04201273962860874</v>
      </c>
      <c r="S41" s="54">
        <f>VLOOKUP(Q$9,table27,31)</f>
        <v>44.259435185111265</v>
      </c>
      <c r="T41" s="54">
        <f>VLOOKUP(Q$9,table27,32)</f>
        <v>57.45162664391963</v>
      </c>
      <c r="U41" s="54">
        <f>VLOOKUP(Q$9,table27,33)</f>
        <v>13.192191458808367</v>
      </c>
    </row>
    <row r="42" spans="1:21" ht="15">
      <c r="A42" s="11" t="s">
        <v>51</v>
      </c>
      <c r="B42" s="15" t="s">
        <v>50</v>
      </c>
      <c r="C42" s="12">
        <v>500</v>
      </c>
      <c r="D42" s="12">
        <v>400</v>
      </c>
      <c r="E42" s="13" t="str">
        <f t="shared" si="0"/>
        <v>36cm x 28,8cm</v>
      </c>
      <c r="F42" s="13" t="str">
        <f t="shared" si="1"/>
        <v>3 x 2,4</v>
      </c>
      <c r="G42" s="14" t="str">
        <f t="shared" si="2"/>
        <v>640 mm</v>
      </c>
      <c r="H42" s="12">
        <f t="shared" si="7"/>
        <v>14.799226128993839</v>
      </c>
      <c r="I42" s="13" t="str">
        <f t="shared" si="3"/>
        <v>370mm</v>
      </c>
      <c r="J42" s="13" t="str">
        <f t="shared" si="4"/>
        <v>636mm</v>
      </c>
      <c r="K42" s="13" t="str">
        <f t="shared" si="5"/>
        <v>1036mm</v>
      </c>
      <c r="L42" s="30">
        <f t="shared" si="6"/>
        <v>636</v>
      </c>
      <c r="M42" s="44">
        <f>VLOOKUP(Q$7,table28,31)</f>
        <v>0.9997624867095772</v>
      </c>
      <c r="N42" s="44">
        <f>VLOOKUP(Q$7,table28,32)</f>
        <v>1.0002376261691694</v>
      </c>
      <c r="O42" s="44">
        <f>VLOOKUP(Q$7,table28,33)</f>
        <v>0.00047513945959221093</v>
      </c>
      <c r="P42" s="45">
        <f>VLOOKUP(Q$8,table28,31)</f>
        <v>2.9953784371141143</v>
      </c>
      <c r="Q42" s="45">
        <f>VLOOKUP(Q$8,table28,32)</f>
        <v>3.0046358461221407</v>
      </c>
      <c r="R42" s="45">
        <f>VLOOKUP(Q$8,table28,33)</f>
        <v>0.009257409008026407</v>
      </c>
      <c r="S42" s="46">
        <f>VLOOKUP(Q$9,table28,31)</f>
        <v>48.43937496364316</v>
      </c>
      <c r="T42" s="46">
        <f>VLOOKUP(Q$9,table28,32)</f>
        <v>51.664533545345726</v>
      </c>
      <c r="U42" s="46">
        <f>VLOOKUP(Q$9,table28,33)</f>
        <v>3.2251585817025656</v>
      </c>
    </row>
    <row r="43" spans="1:21" ht="15">
      <c r="A43" s="11" t="s">
        <v>27</v>
      </c>
      <c r="B43" s="15" t="s">
        <v>52</v>
      </c>
      <c r="C43" s="12">
        <v>500</v>
      </c>
      <c r="D43" s="12">
        <v>500</v>
      </c>
      <c r="E43" s="13" t="str">
        <f t="shared" si="0"/>
        <v>36cm x 36cm</v>
      </c>
      <c r="F43" s="13" t="str">
        <f t="shared" si="1"/>
        <v>3 x 3</v>
      </c>
      <c r="G43" s="14" t="str">
        <f t="shared" si="2"/>
        <v>707 mm</v>
      </c>
      <c r="H43" s="12">
        <f t="shared" si="7"/>
        <v>16.343011261515336</v>
      </c>
      <c r="I43" s="13" t="str">
        <f t="shared" si="3"/>
        <v>409mm</v>
      </c>
      <c r="J43" s="13" t="str">
        <f t="shared" si="4"/>
        <v>703mm</v>
      </c>
      <c r="K43" s="13" t="str">
        <f t="shared" si="5"/>
        <v>1144mm</v>
      </c>
      <c r="L43" s="30">
        <f t="shared" si="6"/>
        <v>703</v>
      </c>
      <c r="M43" s="44">
        <f>VLOOKUP(Q$7,table29,31)</f>
        <v>0.9998413716418202</v>
      </c>
      <c r="N43" s="44">
        <f>VLOOKUP(Q$7,table29,32)</f>
        <v>1.0001586787000631</v>
      </c>
      <c r="O43" s="44">
        <f>VLOOKUP(Q$7,table29,33)</f>
        <v>0.0003173070582429549</v>
      </c>
      <c r="P43" s="45">
        <f>VLOOKUP(Q$8,table29,31)</f>
        <v>2.99632342895838</v>
      </c>
      <c r="Q43" s="45">
        <f>VLOOKUP(Q$8,table29,32)</f>
        <v>3.0036856046331297</v>
      </c>
      <c r="R43" s="45">
        <f>VLOOKUP(Q$8,table29,33)</f>
        <v>0.007362175674749505</v>
      </c>
      <c r="S43" s="46">
        <f>VLOOKUP(Q$9,table29,31)</f>
        <v>48.71709311964562</v>
      </c>
      <c r="T43" s="46">
        <f>VLOOKUP(Q$9,table29,32)</f>
        <v>51.3523019809832</v>
      </c>
      <c r="U43" s="46">
        <f>VLOOKUP(Q$9,table29,33)</f>
        <v>2.6352088613375813</v>
      </c>
    </row>
    <row r="44" spans="3:4" ht="15">
      <c r="C44" s="2"/>
      <c r="D44" s="2"/>
    </row>
    <row r="45" ht="15">
      <c r="A45" s="5" t="s">
        <v>8</v>
      </c>
    </row>
  </sheetData>
  <sheetProtection sheet="1" objects="1" scenarios="1"/>
  <dataValidations count="2">
    <dataValidation type="decimal" allowBlank="1" showInputMessage="1" showErrorMessage="1" sqref="B10:B12">
      <formula1>0</formula1>
      <formula2>100000000</formula2>
    </dataValidation>
    <dataValidation type="decimal" allowBlank="1" showInputMessage="1" showErrorMessage="1" sqref="B4:B6">
      <formula1>0</formula1>
      <formula2>1000000000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12"/>
  <sheetViews>
    <sheetView zoomScale="75" zoomScaleNormal="75" zoomScalePageLayoutView="0" workbookViewId="0" topLeftCell="A106">
      <selection activeCell="A1" sqref="A1:IV16384"/>
    </sheetView>
  </sheetViews>
  <sheetFormatPr defaultColWidth="11.421875" defaultRowHeight="15"/>
  <cols>
    <col min="1" max="1" width="20.7109375" style="56" customWidth="1"/>
    <col min="2" max="2" width="8.8515625" style="56" hidden="1" customWidth="1"/>
    <col min="3" max="33" width="8.8515625" style="56" customWidth="1"/>
    <col min="34" max="16384" width="11.421875" style="56" customWidth="1"/>
  </cols>
  <sheetData>
    <row r="1" ht="12.75">
      <c r="A1" s="56" t="s">
        <v>57</v>
      </c>
    </row>
    <row r="2" spans="1:4" ht="12.75">
      <c r="A2" s="57" t="s">
        <v>59</v>
      </c>
      <c r="C2" s="29">
        <f>Résultats!$Q$6</f>
        <v>0.033</v>
      </c>
      <c r="D2" s="56" t="s">
        <v>60</v>
      </c>
    </row>
    <row r="3" spans="1:7" ht="46.5" customHeight="1">
      <c r="A3" s="57" t="s">
        <v>61</v>
      </c>
      <c r="C3" s="58">
        <f>Résultats!L15</f>
        <v>43</v>
      </c>
      <c r="D3" s="59" t="s">
        <v>60</v>
      </c>
      <c r="F3" s="60" t="s">
        <v>91</v>
      </c>
      <c r="G3" s="28"/>
    </row>
    <row r="4" ht="12.75">
      <c r="A4" s="57"/>
    </row>
    <row r="5" spans="1:31" ht="12.75">
      <c r="A5" s="57" t="s">
        <v>62</v>
      </c>
      <c r="C5" s="61">
        <v>90</v>
      </c>
      <c r="G5" s="61">
        <v>64</v>
      </c>
      <c r="K5" s="61">
        <v>45</v>
      </c>
      <c r="O5" s="61">
        <v>32</v>
      </c>
      <c r="S5" s="61">
        <v>22</v>
      </c>
      <c r="W5" s="61">
        <v>16</v>
      </c>
      <c r="AA5" s="61">
        <v>11</v>
      </c>
      <c r="AE5" s="61">
        <v>8</v>
      </c>
    </row>
    <row r="6" spans="1:33" ht="264" customHeight="1">
      <c r="A6" s="57" t="s">
        <v>63</v>
      </c>
      <c r="B6" s="62" t="s">
        <v>64</v>
      </c>
      <c r="C6" s="62" t="s">
        <v>65</v>
      </c>
      <c r="D6" s="63" t="s">
        <v>66</v>
      </c>
      <c r="E6" s="63" t="s">
        <v>67</v>
      </c>
      <c r="F6" s="64" t="s">
        <v>64</v>
      </c>
      <c r="G6" s="62" t="s">
        <v>65</v>
      </c>
      <c r="H6" s="63" t="s">
        <v>66</v>
      </c>
      <c r="I6" s="63" t="s">
        <v>67</v>
      </c>
      <c r="J6" s="64" t="s">
        <v>64</v>
      </c>
      <c r="K6" s="62" t="s">
        <v>65</v>
      </c>
      <c r="L6" s="63" t="s">
        <v>66</v>
      </c>
      <c r="M6" s="63" t="s">
        <v>67</v>
      </c>
      <c r="N6" s="64" t="s">
        <v>64</v>
      </c>
      <c r="O6" s="62" t="s">
        <v>65</v>
      </c>
      <c r="P6" s="63" t="s">
        <v>66</v>
      </c>
      <c r="Q6" s="63" t="s">
        <v>67</v>
      </c>
      <c r="R6" s="64" t="s">
        <v>64</v>
      </c>
      <c r="S6" s="62" t="s">
        <v>65</v>
      </c>
      <c r="T6" s="63" t="s">
        <v>66</v>
      </c>
      <c r="U6" s="63" t="s">
        <v>67</v>
      </c>
      <c r="V6" s="64" t="s">
        <v>64</v>
      </c>
      <c r="W6" s="62" t="s">
        <v>65</v>
      </c>
      <c r="X6" s="63" t="s">
        <v>66</v>
      </c>
      <c r="Y6" s="63" t="s">
        <v>67</v>
      </c>
      <c r="Z6" s="64" t="s">
        <v>64</v>
      </c>
      <c r="AA6" s="62" t="s">
        <v>65</v>
      </c>
      <c r="AB6" s="63" t="s">
        <v>66</v>
      </c>
      <c r="AC6" s="63" t="s">
        <v>67</v>
      </c>
      <c r="AD6" s="64" t="s">
        <v>64</v>
      </c>
      <c r="AE6" s="62" t="s">
        <v>65</v>
      </c>
      <c r="AF6" s="63" t="s">
        <v>66</v>
      </c>
      <c r="AG6" s="63" t="s">
        <v>67</v>
      </c>
    </row>
    <row r="7" spans="1:42" ht="12.75">
      <c r="A7" s="65">
        <v>0.5</v>
      </c>
      <c r="B7" s="21">
        <f aca="true" t="shared" si="0" ref="B7:B23">($C$3*($C$3/C$5))/$C$2/1000</f>
        <v>0.6225589225589225</v>
      </c>
      <c r="C7" s="23" t="str">
        <f aca="true" t="shared" si="1" ref="C7:C23">IF(OR($C$3/$C$5&lt;2*$C$2,$C$2*1000&lt;$C$5),"nc",($B7*$A7)/($B7+($A7-$C$3/1000)))</f>
        <v>nc</v>
      </c>
      <c r="D7" s="22" t="str">
        <f aca="true" t="shared" si="2" ref="D7:D23">IF(OR($C$3/$C$5&lt;2*$C$2,$C$2*1000&lt;$C$5),"nc",IF(($B7*$A7)/($B7-($A7-$C$3/1000))&lt;=0,"infini",($B7*$A7)/($B7-($A7-$C$3/1000))))</f>
        <v>nc</v>
      </c>
      <c r="E7" s="22" t="str">
        <f aca="true" t="shared" si="3" ref="E7:E23">IF(OR(C7="nc",D7="nc"),"nc",IF(D7="infini","infini",D7-C7))</f>
        <v>nc</v>
      </c>
      <c r="F7" s="24">
        <f aca="true" t="shared" si="4" ref="F7:F23">($C$3*($C$3/G$5))/$C$2/1000</f>
        <v>0.8754734848484848</v>
      </c>
      <c r="G7" s="23" t="str">
        <f aca="true" t="shared" si="5" ref="G7:G23">IF(OR($C$3/$G$5&lt;2*$C$2,$C$2*1000&lt;$G$5),"nc",($F7*$A7)/($F7+($A7-$C$3/1000)))</f>
        <v>nc</v>
      </c>
      <c r="H7" s="22" t="str">
        <f aca="true" t="shared" si="6" ref="H7:H23">IF(OR($C$3/$G$5&lt;2*$C$2,$C$2*1000&lt;$G$5),"nc",IF(($F7*$A7)/($F7-($A7-$C$3/1000))&lt;=0,"infini",($F7*$A7)/($F7-($A7-$C$3/1000))))</f>
        <v>nc</v>
      </c>
      <c r="I7" s="22" t="str">
        <f aca="true" t="shared" si="7" ref="I7:I23">IF(OR($C$3/$G$5&lt;2*$C$2,$C$2*1000&lt;$G$5),"nc",IF(H7="infini","infini",H7-G7))</f>
        <v>nc</v>
      </c>
      <c r="J7" s="24">
        <f aca="true" t="shared" si="8" ref="J7:J23">($C$3*($C$3/K$5))/$C$2/1000</f>
        <v>1.245117845117845</v>
      </c>
      <c r="K7" s="23" t="str">
        <f aca="true" t="shared" si="9" ref="K7:K23">IF(OR($C$3/$K$5&lt;2*$C$2,$C$2*1000&lt;$K$5),"nc",($J7*$A7)/($J7+($A7-$C$3/1000)))</f>
        <v>nc</v>
      </c>
      <c r="L7" s="22" t="str">
        <f aca="true" t="shared" si="10" ref="L7:L23">IF(OR($C$3/$K$5&lt;2*$C$2,$C$2*1000&lt;$K$5),"nc",IF(($J7*$A7)/($J7-($A7-$C$3/1000))&lt;=0,"infini",($J7*$A7)/($J7-($A7-$C$3/1000))))</f>
        <v>nc</v>
      </c>
      <c r="M7" s="22" t="str">
        <f aca="true" t="shared" si="11" ref="M7:M23">IF(OR($C$3/$K$5&lt;2*$C$2,$C$2*1000&lt;$K$5),"nc",IF(L7="infini","infini",L7-K7))</f>
        <v>nc</v>
      </c>
      <c r="N7" s="24">
        <f aca="true" t="shared" si="12" ref="N7:N23">($C$3*($C$3/O$5))/$C$2/1000</f>
        <v>1.7509469696969695</v>
      </c>
      <c r="O7" s="23">
        <f aca="true" t="shared" si="13" ref="O7:O23">IF(OR($C$3/$O$5&lt;2*$C$2,$C$2*1000&lt;$O$5),"nc",($N7*$A7)/($N7+($A7-$C$3/1000)))</f>
        <v>0.3965101956088372</v>
      </c>
      <c r="P7" s="22">
        <f aca="true" t="shared" si="14" ref="P7:P23">IF(OR($C$3/$O$5&lt;2*$C$2,$C$2*1000&lt;$O$5),"nc",IF(($N7*$A7)/($N7-($A7-$C$3/1000))&lt;=0,"infini",($N7*$A7)/($N7-($A7-$C$3/1000))))</f>
        <v>0.6765914719468856</v>
      </c>
      <c r="Q7" s="22">
        <f aca="true" t="shared" si="15" ref="Q7:Q23">IF(OR($C$3/$O$5&lt;2*$C$2,$C$2*1000&lt;$O$5),"nc",IF(P7="infini","infini",P7-O7))</f>
        <v>0.2800812763380484</v>
      </c>
      <c r="R7" s="24">
        <f aca="true" t="shared" si="16" ref="R7:R23">($C$3*($C$3/S$5))/$C$2/1000</f>
        <v>2.546831955922865</v>
      </c>
      <c r="S7" s="23">
        <f aca="true" t="shared" si="17" ref="S7:S23">IF(OR($C$3/$S$5&lt;2*$C$2,$C$2*1000&lt;$S$5),"nc",($R7*$A7)/($R7+($A7-$C$3/1000)))</f>
        <v>0.4239304983258299</v>
      </c>
      <c r="T7" s="22">
        <f aca="true" t="shared" si="18" ref="T7:T23">IF(OR($C$3/$S$5&lt;2*$C$2,$C$2*1000&lt;$S$5),"nc",IF(($R7*$A7)/($R7-($A7-$C$3/1000))&lt;=0,"infini",($R7*$A7)/($R7-($A7-$C$3/1000))))</f>
        <v>0.6093389348135864</v>
      </c>
      <c r="U7" s="22">
        <f aca="true" t="shared" si="19" ref="U7:U23">IF(OR($C$3/$S$5&lt;2*$C$2,$C$2*1000&lt;$S$5),"nc",IF(T7="infini","infini",T7-S7))</f>
        <v>0.18540843648775646</v>
      </c>
      <c r="V7" s="24">
        <f aca="true" t="shared" si="20" ref="V7:V23">($C$3*($C$3/W$5))/$C$2/1000</f>
        <v>3.501893939393939</v>
      </c>
      <c r="W7" s="23">
        <f aca="true" t="shared" si="21" ref="W7:W23">IF(OR($C$3/$W$5&lt;2*$C$2,$C$2*1000&lt;$W$5),"nc",($V7*$A7)/($V7+($A7-$C$3/1000)))</f>
        <v>0.44228185864585684</v>
      </c>
      <c r="X7" s="22">
        <f aca="true" t="shared" si="22" ref="X7:X23">IF(OR($C$3/$W$5&lt;2*$C$2,$C$2*1000&lt;$W$5),"nc",IF(($V7*$A7)/($V7-($A7-$C$3/1000))&lt;=0,"infini",($V7*$A7)/($V7-($A7-$C$3/1000))))</f>
        <v>0.5750436647542084</v>
      </c>
      <c r="Y7" s="22">
        <f aca="true" t="shared" si="23" ref="Y7:Y23">IF(OR($C$3/$W$5&lt;2*$C$2,$C$2*1000&lt;$W$5),"nc",IF(X7="infini","infini",X7-W7))</f>
        <v>0.1327618061083516</v>
      </c>
      <c r="Z7" s="24">
        <f aca="true" t="shared" si="24" ref="Z7:Z23">($C$3*($C$3/AA$5))/$C$2/1000</f>
        <v>5.09366391184573</v>
      </c>
      <c r="AA7" s="23">
        <f aca="true" t="shared" si="25" ref="AA7:AA23">IF(OR($C$3/$AA$5&lt;2*$C$2,$C$2*1000&lt;$AA$5),"nc",($Z7*$A7)/($Z7+($A7-$C$3/1000)))</f>
        <v>0.4588337532898802</v>
      </c>
      <c r="AB7" s="22">
        <f aca="true" t="shared" si="26" ref="AB7:AB23">IF(OR($C$3/$AA$5&lt;2*$C$2,$C$2*1000&lt;$AA$5),"nc",IF(($Z7*$A7)/($Z7-($A7-$C$3/1000))&lt;=0,"infini",($Z7*$A7)/($Z7-($A7-$C$3/1000))))</f>
        <v>0.5492811220188354</v>
      </c>
      <c r="AC7" s="22">
        <f aca="true" t="shared" si="27" ref="AC7:AC23">IF(OR($C$3/$AA$5&lt;2*$C$2,$C$2*1000&lt;$AA$5),"nc",IF(AB7="infini","infini",AB7-AA7))</f>
        <v>0.0904473687289552</v>
      </c>
      <c r="AD7" s="24">
        <f aca="true" t="shared" si="28" ref="AD7:AD23">($C$3*($C$3/AE$5))/$C$2/1000</f>
        <v>7.003787878787878</v>
      </c>
      <c r="AE7" s="23">
        <f aca="true" t="shared" si="29" ref="AE7:AE23">IF(OR($C$3/$AE$5&lt;2*$C$2,$C$2*1000&lt;$AE$5),"nc",($AD7*$A7)/($AD7+($A7-$C$3/1000)))</f>
        <v>0.469373207801597</v>
      </c>
      <c r="AF7" s="22">
        <f aca="true" t="shared" si="30" ref="AF7:AF23">IF(OR($C$3/$AE$5&lt;2*$C$2,$C$2*1000&lt;$AE$5),"nc",IF(($AD7*$A7)/($AD7-($A7-$C$3/1000))&lt;=0,"infini",($AD7*$A7)/($AD7-($A7-$C$3/1000))))</f>
        <v>0.5349026124308012</v>
      </c>
      <c r="AG7" s="22">
        <f aca="true" t="shared" si="31" ref="AG7:AG23">IF(OR($C$3/$AE$5&lt;2*$C$2,$C$2*1000&lt;$AE$5),"nc",IF(AF7="infini","infini",AF7-AE7))</f>
        <v>0.06552940462920415</v>
      </c>
      <c r="AH7" s="66"/>
      <c r="AI7" s="66"/>
      <c r="AJ7" s="66"/>
      <c r="AK7" s="66"/>
      <c r="AL7" s="66"/>
      <c r="AM7" s="66"/>
      <c r="AN7" s="66"/>
      <c r="AO7" s="66"/>
      <c r="AP7" s="66"/>
    </row>
    <row r="8" spans="1:42" ht="12.75">
      <c r="A8" s="67">
        <v>0.75</v>
      </c>
      <c r="B8" s="21">
        <f t="shared" si="0"/>
        <v>0.6225589225589225</v>
      </c>
      <c r="C8" s="26" t="str">
        <f t="shared" si="1"/>
        <v>nc</v>
      </c>
      <c r="D8" s="25" t="str">
        <f t="shared" si="2"/>
        <v>nc</v>
      </c>
      <c r="E8" s="25" t="str">
        <f t="shared" si="3"/>
        <v>nc</v>
      </c>
      <c r="F8" s="27">
        <f t="shared" si="4"/>
        <v>0.8754734848484848</v>
      </c>
      <c r="G8" s="26" t="str">
        <f t="shared" si="5"/>
        <v>nc</v>
      </c>
      <c r="H8" s="25" t="str">
        <f t="shared" si="6"/>
        <v>nc</v>
      </c>
      <c r="I8" s="25" t="str">
        <f t="shared" si="7"/>
        <v>nc</v>
      </c>
      <c r="J8" s="27">
        <f t="shared" si="8"/>
        <v>1.245117845117845</v>
      </c>
      <c r="K8" s="26" t="str">
        <f t="shared" si="9"/>
        <v>nc</v>
      </c>
      <c r="L8" s="25" t="str">
        <f t="shared" si="10"/>
        <v>nc</v>
      </c>
      <c r="M8" s="25" t="str">
        <f t="shared" si="11"/>
        <v>nc</v>
      </c>
      <c r="N8" s="27">
        <f t="shared" si="12"/>
        <v>1.7509469696969695</v>
      </c>
      <c r="O8" s="26">
        <f t="shared" si="13"/>
        <v>0.5342711797539829</v>
      </c>
      <c r="P8" s="25">
        <f t="shared" si="14"/>
        <v>1.2579280992155355</v>
      </c>
      <c r="Q8" s="25">
        <f t="shared" si="15"/>
        <v>0.7236569194615526</v>
      </c>
      <c r="R8" s="27">
        <f t="shared" si="16"/>
        <v>2.546831955922865</v>
      </c>
      <c r="S8" s="26">
        <f t="shared" si="17"/>
        <v>0.5870382960205428</v>
      </c>
      <c r="T8" s="25">
        <f t="shared" si="18"/>
        <v>1.038205669160706</v>
      </c>
      <c r="U8" s="25">
        <f t="shared" si="19"/>
        <v>0.4511673731401632</v>
      </c>
      <c r="V8" s="27">
        <f t="shared" si="20"/>
        <v>3.501893939393939</v>
      </c>
      <c r="W8" s="26">
        <f t="shared" si="21"/>
        <v>0.6240167826428161</v>
      </c>
      <c r="X8" s="25">
        <f t="shared" si="22"/>
        <v>0.9397209738538351</v>
      </c>
      <c r="Y8" s="25">
        <f t="shared" si="23"/>
        <v>0.315704191211019</v>
      </c>
      <c r="Z8" s="27">
        <f t="shared" si="24"/>
        <v>5.09366391184573</v>
      </c>
      <c r="AA8" s="26">
        <f t="shared" si="25"/>
        <v>0.6585880499097424</v>
      </c>
      <c r="AB8" s="25">
        <f t="shared" si="26"/>
        <v>0.870877735485528</v>
      </c>
      <c r="AC8" s="25">
        <f t="shared" si="27"/>
        <v>0.21228968557578565</v>
      </c>
      <c r="AD8" s="27">
        <f t="shared" si="28"/>
        <v>7.003787878787878</v>
      </c>
      <c r="AE8" s="26">
        <f t="shared" si="29"/>
        <v>0.6812327082088848</v>
      </c>
      <c r="AF8" s="25">
        <f t="shared" si="30"/>
        <v>0.8342096018171843</v>
      </c>
      <c r="AG8" s="25">
        <f t="shared" si="31"/>
        <v>0.15297689360829947</v>
      </c>
      <c r="AH8" s="66"/>
      <c r="AI8" s="66"/>
      <c r="AJ8" s="66"/>
      <c r="AK8" s="66"/>
      <c r="AL8" s="66"/>
      <c r="AM8" s="66"/>
      <c r="AN8" s="66"/>
      <c r="AO8" s="66"/>
      <c r="AP8" s="66"/>
    </row>
    <row r="9" spans="1:42" ht="12.75">
      <c r="A9" s="67">
        <v>1</v>
      </c>
      <c r="B9" s="21">
        <f t="shared" si="0"/>
        <v>0.6225589225589225</v>
      </c>
      <c r="C9" s="23" t="str">
        <f t="shared" si="1"/>
        <v>nc</v>
      </c>
      <c r="D9" s="22" t="str">
        <f t="shared" si="2"/>
        <v>nc</v>
      </c>
      <c r="E9" s="22" t="str">
        <f t="shared" si="3"/>
        <v>nc</v>
      </c>
      <c r="F9" s="24">
        <f t="shared" si="4"/>
        <v>0.8754734848484848</v>
      </c>
      <c r="G9" s="23" t="str">
        <f t="shared" si="5"/>
        <v>nc</v>
      </c>
      <c r="H9" s="22" t="str">
        <f t="shared" si="6"/>
        <v>nc</v>
      </c>
      <c r="I9" s="22" t="str">
        <f t="shared" si="7"/>
        <v>nc</v>
      </c>
      <c r="J9" s="24">
        <f t="shared" si="8"/>
        <v>1.245117845117845</v>
      </c>
      <c r="K9" s="23" t="str">
        <f t="shared" si="9"/>
        <v>nc</v>
      </c>
      <c r="L9" s="22" t="str">
        <f t="shared" si="10"/>
        <v>nc</v>
      </c>
      <c r="M9" s="22" t="str">
        <f t="shared" si="11"/>
        <v>nc</v>
      </c>
      <c r="N9" s="24">
        <f t="shared" si="12"/>
        <v>1.7509469696969695</v>
      </c>
      <c r="O9" s="23">
        <f t="shared" si="13"/>
        <v>0.6465957381332721</v>
      </c>
      <c r="P9" s="22">
        <f t="shared" si="14"/>
        <v>2.2053701777654795</v>
      </c>
      <c r="Q9" s="22">
        <f t="shared" si="15"/>
        <v>1.5587744396322074</v>
      </c>
      <c r="R9" s="24">
        <f t="shared" si="16"/>
        <v>2.546831955922865</v>
      </c>
      <c r="S9" s="23">
        <f t="shared" si="17"/>
        <v>0.7268704629563383</v>
      </c>
      <c r="T9" s="22">
        <f t="shared" si="18"/>
        <v>1.6019504114474041</v>
      </c>
      <c r="U9" s="22">
        <f t="shared" si="19"/>
        <v>0.8750799484910659</v>
      </c>
      <c r="V9" s="24">
        <f t="shared" si="20"/>
        <v>3.501893939393939</v>
      </c>
      <c r="W9" s="23">
        <f t="shared" si="21"/>
        <v>0.7853727823519216</v>
      </c>
      <c r="X9" s="22">
        <f t="shared" si="22"/>
        <v>1.3760471056125456</v>
      </c>
      <c r="Y9" s="22">
        <f t="shared" si="23"/>
        <v>0.590674323260624</v>
      </c>
      <c r="Z9" s="24">
        <f t="shared" si="24"/>
        <v>5.09366391184573</v>
      </c>
      <c r="AA9" s="23">
        <f t="shared" si="25"/>
        <v>0.8418355383900226</v>
      </c>
      <c r="AB9" s="22">
        <f t="shared" si="26"/>
        <v>1.2313458430257145</v>
      </c>
      <c r="AC9" s="22">
        <f t="shared" si="27"/>
        <v>0.3895103046356919</v>
      </c>
      <c r="AD9" s="24">
        <f t="shared" si="28"/>
        <v>7.003787878787878</v>
      </c>
      <c r="AE9" s="23">
        <f t="shared" si="29"/>
        <v>0.8797857681210174</v>
      </c>
      <c r="AF9" s="22">
        <f t="shared" si="30"/>
        <v>1.1582658461291746</v>
      </c>
      <c r="AG9" s="22">
        <f t="shared" si="31"/>
        <v>0.2784800780081572</v>
      </c>
      <c r="AH9" s="66"/>
      <c r="AI9" s="66"/>
      <c r="AJ9" s="66"/>
      <c r="AK9" s="66"/>
      <c r="AL9" s="66"/>
      <c r="AM9" s="66"/>
      <c r="AN9" s="66"/>
      <c r="AO9" s="66"/>
      <c r="AP9" s="66"/>
    </row>
    <row r="10" spans="1:42" ht="12.75">
      <c r="A10" s="67">
        <v>1.25</v>
      </c>
      <c r="B10" s="21">
        <f t="shared" si="0"/>
        <v>0.6225589225589225</v>
      </c>
      <c r="C10" s="26" t="str">
        <f t="shared" si="1"/>
        <v>nc</v>
      </c>
      <c r="D10" s="25" t="str">
        <f t="shared" si="2"/>
        <v>nc</v>
      </c>
      <c r="E10" s="25" t="str">
        <f t="shared" si="3"/>
        <v>nc</v>
      </c>
      <c r="F10" s="27">
        <f t="shared" si="4"/>
        <v>0.8754734848484848</v>
      </c>
      <c r="G10" s="26" t="str">
        <f t="shared" si="5"/>
        <v>nc</v>
      </c>
      <c r="H10" s="25" t="str">
        <f t="shared" si="6"/>
        <v>nc</v>
      </c>
      <c r="I10" s="25" t="str">
        <f t="shared" si="7"/>
        <v>nc</v>
      </c>
      <c r="J10" s="27">
        <f t="shared" si="8"/>
        <v>1.245117845117845</v>
      </c>
      <c r="K10" s="26" t="str">
        <f t="shared" si="9"/>
        <v>nc</v>
      </c>
      <c r="L10" s="25" t="str">
        <f t="shared" si="10"/>
        <v>nc</v>
      </c>
      <c r="M10" s="25" t="str">
        <f t="shared" si="11"/>
        <v>nc</v>
      </c>
      <c r="N10" s="27">
        <f t="shared" si="12"/>
        <v>1.7509469696969695</v>
      </c>
      <c r="O10" s="26">
        <f t="shared" si="13"/>
        <v>0.7399333843856688</v>
      </c>
      <c r="P10" s="25">
        <f t="shared" si="14"/>
        <v>4.0237078870767835</v>
      </c>
      <c r="Q10" s="25">
        <f t="shared" si="15"/>
        <v>3.2837745026911147</v>
      </c>
      <c r="R10" s="27">
        <f t="shared" si="16"/>
        <v>2.546831955922865</v>
      </c>
      <c r="S10" s="26">
        <f t="shared" si="17"/>
        <v>0.8480773732773342</v>
      </c>
      <c r="T10" s="25">
        <f t="shared" si="18"/>
        <v>2.3760740522947046</v>
      </c>
      <c r="U10" s="25">
        <f t="shared" si="19"/>
        <v>1.5279966790173702</v>
      </c>
      <c r="V10" s="27">
        <f t="shared" si="20"/>
        <v>3.501893939393939</v>
      </c>
      <c r="W10" s="26">
        <f t="shared" si="21"/>
        <v>0.9295956716336268</v>
      </c>
      <c r="X10" s="25">
        <f t="shared" si="22"/>
        <v>1.9074377900873485</v>
      </c>
      <c r="Y10" s="25">
        <f t="shared" si="23"/>
        <v>0.9778421184537217</v>
      </c>
      <c r="Z10" s="27">
        <f t="shared" si="24"/>
        <v>5.09366391184573</v>
      </c>
      <c r="AA10" s="26">
        <f t="shared" si="25"/>
        <v>1.01054110787223</v>
      </c>
      <c r="AB10" s="25">
        <f t="shared" si="26"/>
        <v>1.6381863814881572</v>
      </c>
      <c r="AC10" s="25">
        <f t="shared" si="27"/>
        <v>0.6276452736159273</v>
      </c>
      <c r="AD10" s="27">
        <f t="shared" si="28"/>
        <v>7.003787878787878</v>
      </c>
      <c r="AE10" s="26">
        <f t="shared" si="29"/>
        <v>1.066247840977871</v>
      </c>
      <c r="AF10" s="25">
        <f t="shared" si="30"/>
        <v>1.5102734534277082</v>
      </c>
      <c r="AG10" s="25">
        <f t="shared" si="31"/>
        <v>0.4440256124498372</v>
      </c>
      <c r="AH10" s="66"/>
      <c r="AI10" s="66"/>
      <c r="AJ10" s="66"/>
      <c r="AK10" s="66"/>
      <c r="AL10" s="66"/>
      <c r="AM10" s="66"/>
      <c r="AN10" s="66"/>
      <c r="AO10" s="66"/>
      <c r="AP10" s="66"/>
    </row>
    <row r="11" spans="1:42" ht="12.75">
      <c r="A11" s="67">
        <v>1.5</v>
      </c>
      <c r="B11" s="21">
        <f t="shared" si="0"/>
        <v>0.6225589225589225</v>
      </c>
      <c r="C11" s="23" t="str">
        <f t="shared" si="1"/>
        <v>nc</v>
      </c>
      <c r="D11" s="22" t="str">
        <f t="shared" si="2"/>
        <v>nc</v>
      </c>
      <c r="E11" s="22" t="str">
        <f t="shared" si="3"/>
        <v>nc</v>
      </c>
      <c r="F11" s="24">
        <f t="shared" si="4"/>
        <v>0.8754734848484848</v>
      </c>
      <c r="G11" s="23" t="str">
        <f t="shared" si="5"/>
        <v>nc</v>
      </c>
      <c r="H11" s="22" t="str">
        <f t="shared" si="6"/>
        <v>nc</v>
      </c>
      <c r="I11" s="22" t="str">
        <f t="shared" si="7"/>
        <v>nc</v>
      </c>
      <c r="J11" s="24">
        <f t="shared" si="8"/>
        <v>1.245117845117845</v>
      </c>
      <c r="K11" s="23" t="str">
        <f t="shared" si="9"/>
        <v>nc</v>
      </c>
      <c r="L11" s="22" t="str">
        <f t="shared" si="10"/>
        <v>nc</v>
      </c>
      <c r="M11" s="22" t="str">
        <f t="shared" si="11"/>
        <v>nc</v>
      </c>
      <c r="N11" s="24">
        <f t="shared" si="12"/>
        <v>1.7509469696969695</v>
      </c>
      <c r="O11" s="23">
        <f t="shared" si="13"/>
        <v>0.8187231520206683</v>
      </c>
      <c r="P11" s="22">
        <f t="shared" si="14"/>
        <v>8.935014561480381</v>
      </c>
      <c r="Q11" s="22">
        <f t="shared" si="15"/>
        <v>8.116291409459713</v>
      </c>
      <c r="R11" s="24">
        <f t="shared" si="16"/>
        <v>2.546831955922865</v>
      </c>
      <c r="S11" s="23">
        <f t="shared" si="17"/>
        <v>0.9541479202774751</v>
      </c>
      <c r="T11" s="22">
        <f t="shared" si="18"/>
        <v>3.505355034895566</v>
      </c>
      <c r="U11" s="22">
        <f t="shared" si="19"/>
        <v>2.5512071146180912</v>
      </c>
      <c r="V11" s="24">
        <f t="shared" si="20"/>
        <v>3.501893939393939</v>
      </c>
      <c r="W11" s="23">
        <f t="shared" si="21"/>
        <v>1.0592767204319145</v>
      </c>
      <c r="X11" s="22">
        <f t="shared" si="22"/>
        <v>2.568759585960597</v>
      </c>
      <c r="Y11" s="22">
        <f t="shared" si="23"/>
        <v>1.5094828655286825</v>
      </c>
      <c r="Z11" s="24">
        <f t="shared" si="24"/>
        <v>5.09366391184573</v>
      </c>
      <c r="AA11" s="23">
        <f t="shared" si="25"/>
        <v>1.1663696948262137</v>
      </c>
      <c r="AB11" s="22">
        <f t="shared" si="26"/>
        <v>2.100962875035319</v>
      </c>
      <c r="AC11" s="22">
        <f t="shared" si="27"/>
        <v>0.9345931802091052</v>
      </c>
      <c r="AD11" s="24">
        <f t="shared" si="28"/>
        <v>7.003787878787878</v>
      </c>
      <c r="AE11" s="23">
        <f t="shared" si="29"/>
        <v>1.2416907229787324</v>
      </c>
      <c r="AF11" s="22">
        <f t="shared" si="30"/>
        <v>1.8940118222940932</v>
      </c>
      <c r="AG11" s="22">
        <f t="shared" si="31"/>
        <v>0.6523210993153608</v>
      </c>
      <c r="AH11" s="66"/>
      <c r="AI11" s="66"/>
      <c r="AJ11" s="66"/>
      <c r="AK11" s="66"/>
      <c r="AL11" s="66"/>
      <c r="AM11" s="66"/>
      <c r="AN11" s="66"/>
      <c r="AO11" s="66"/>
      <c r="AP11" s="66"/>
    </row>
    <row r="12" spans="1:42" ht="12.75">
      <c r="A12" s="67">
        <v>1.75</v>
      </c>
      <c r="B12" s="21">
        <f t="shared" si="0"/>
        <v>0.6225589225589225</v>
      </c>
      <c r="C12" s="26" t="str">
        <f t="shared" si="1"/>
        <v>nc</v>
      </c>
      <c r="D12" s="25" t="str">
        <f t="shared" si="2"/>
        <v>nc</v>
      </c>
      <c r="E12" s="25" t="str">
        <f t="shared" si="3"/>
        <v>nc</v>
      </c>
      <c r="F12" s="27">
        <f t="shared" si="4"/>
        <v>0.8754734848484848</v>
      </c>
      <c r="G12" s="26" t="str">
        <f t="shared" si="5"/>
        <v>nc</v>
      </c>
      <c r="H12" s="25" t="str">
        <f t="shared" si="6"/>
        <v>nc</v>
      </c>
      <c r="I12" s="25" t="str">
        <f t="shared" si="7"/>
        <v>nc</v>
      </c>
      <c r="J12" s="27">
        <f t="shared" si="8"/>
        <v>1.245117845117845</v>
      </c>
      <c r="K12" s="26" t="str">
        <f t="shared" si="9"/>
        <v>nc</v>
      </c>
      <c r="L12" s="25" t="str">
        <f t="shared" si="10"/>
        <v>nc</v>
      </c>
      <c r="M12" s="25" t="str">
        <f t="shared" si="11"/>
        <v>nc</v>
      </c>
      <c r="N12" s="27">
        <f t="shared" si="12"/>
        <v>1.7509469696969695</v>
      </c>
      <c r="O12" s="26">
        <f t="shared" si="13"/>
        <v>0.8861203551765915</v>
      </c>
      <c r="P12" s="25">
        <f t="shared" si="14"/>
        <v>69.72397000517195</v>
      </c>
      <c r="Q12" s="25">
        <f t="shared" si="15"/>
        <v>68.83784964999536</v>
      </c>
      <c r="R12" s="27">
        <f t="shared" si="16"/>
        <v>2.546831955922865</v>
      </c>
      <c r="S12" s="26">
        <f t="shared" si="17"/>
        <v>1.047750820682826</v>
      </c>
      <c r="T12" s="25">
        <f t="shared" si="18"/>
        <v>5.306961578959454</v>
      </c>
      <c r="U12" s="25">
        <f t="shared" si="19"/>
        <v>4.259210758276628</v>
      </c>
      <c r="V12" s="27">
        <f t="shared" si="20"/>
        <v>3.501893939393939</v>
      </c>
      <c r="W12" s="26">
        <f t="shared" si="21"/>
        <v>1.176509728407415</v>
      </c>
      <c r="X12" s="25">
        <f t="shared" si="22"/>
        <v>3.4143044663734674</v>
      </c>
      <c r="Y12" s="25">
        <f t="shared" si="23"/>
        <v>2.2377947379660523</v>
      </c>
      <c r="Z12" s="27">
        <f t="shared" si="24"/>
        <v>5.09366391184573</v>
      </c>
      <c r="AA12" s="26">
        <f t="shared" si="25"/>
        <v>1.3107414160260644</v>
      </c>
      <c r="AB12" s="25">
        <f t="shared" si="26"/>
        <v>2.6320627253715148</v>
      </c>
      <c r="AC12" s="25">
        <f t="shared" si="27"/>
        <v>1.3213213093454503</v>
      </c>
      <c r="AD12" s="27">
        <f t="shared" si="28"/>
        <v>7.003787878787878</v>
      </c>
      <c r="AE12" s="26">
        <f t="shared" si="29"/>
        <v>1.407063167928309</v>
      </c>
      <c r="AF12" s="25">
        <f t="shared" si="30"/>
        <v>2.3139738778218932</v>
      </c>
      <c r="AG12" s="25">
        <f t="shared" si="31"/>
        <v>0.9069107098935842</v>
      </c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ht="12.75">
      <c r="A13" s="67">
        <v>2</v>
      </c>
      <c r="B13" s="21">
        <f t="shared" si="0"/>
        <v>0.6225589225589225</v>
      </c>
      <c r="C13" s="23" t="str">
        <f t="shared" si="1"/>
        <v>nc</v>
      </c>
      <c r="D13" s="22" t="str">
        <f t="shared" si="2"/>
        <v>nc</v>
      </c>
      <c r="E13" s="22" t="str">
        <f t="shared" si="3"/>
        <v>nc</v>
      </c>
      <c r="F13" s="24">
        <f t="shared" si="4"/>
        <v>0.8754734848484848</v>
      </c>
      <c r="G13" s="23" t="str">
        <f t="shared" si="5"/>
        <v>nc</v>
      </c>
      <c r="H13" s="22" t="str">
        <f t="shared" si="6"/>
        <v>nc</v>
      </c>
      <c r="I13" s="22" t="str">
        <f t="shared" si="7"/>
        <v>nc</v>
      </c>
      <c r="J13" s="24">
        <f t="shared" si="8"/>
        <v>1.245117845117845</v>
      </c>
      <c r="K13" s="23" t="str">
        <f t="shared" si="9"/>
        <v>nc</v>
      </c>
      <c r="L13" s="22" t="str">
        <f t="shared" si="10"/>
        <v>nc</v>
      </c>
      <c r="M13" s="22" t="str">
        <f t="shared" si="11"/>
        <v>nc</v>
      </c>
      <c r="N13" s="24">
        <f t="shared" si="12"/>
        <v>1.7509469696969695</v>
      </c>
      <c r="O13" s="23">
        <f t="shared" si="13"/>
        <v>0.9444293481036838</v>
      </c>
      <c r="P13" s="22" t="str">
        <f t="shared" si="14"/>
        <v>infini</v>
      </c>
      <c r="Q13" s="22" t="str">
        <f t="shared" si="15"/>
        <v>infini</v>
      </c>
      <c r="R13" s="24">
        <f t="shared" si="16"/>
        <v>2.546831955922865</v>
      </c>
      <c r="S13" s="23">
        <f t="shared" si="17"/>
        <v>1.1309622476360808</v>
      </c>
      <c r="T13" s="22">
        <f t="shared" si="18"/>
        <v>8.635788313429144</v>
      </c>
      <c r="U13" s="22">
        <f t="shared" si="19"/>
        <v>7.504826065793063</v>
      </c>
      <c r="V13" s="24">
        <f t="shared" si="20"/>
        <v>3.501893939393939</v>
      </c>
      <c r="W13" s="23">
        <f t="shared" si="21"/>
        <v>1.2830049377301984</v>
      </c>
      <c r="X13" s="22">
        <f t="shared" si="22"/>
        <v>4.533507252630857</v>
      </c>
      <c r="Y13" s="22">
        <f t="shared" si="23"/>
        <v>3.2505023149006584</v>
      </c>
      <c r="Z13" s="24">
        <f t="shared" si="24"/>
        <v>5.09366391184573</v>
      </c>
      <c r="AA13" s="23">
        <f t="shared" si="25"/>
        <v>1.444874972210186</v>
      </c>
      <c r="AB13" s="22">
        <f t="shared" si="26"/>
        <v>3.2478225624424186</v>
      </c>
      <c r="AC13" s="22">
        <f t="shared" si="27"/>
        <v>1.8029475902322327</v>
      </c>
      <c r="AD13" s="24">
        <f t="shared" si="28"/>
        <v>7.003787878787878</v>
      </c>
      <c r="AE13" s="23">
        <f t="shared" si="29"/>
        <v>1.563208051240083</v>
      </c>
      <c r="AF13" s="22">
        <f t="shared" si="30"/>
        <v>2.7755427995004323</v>
      </c>
      <c r="AG13" s="22">
        <f t="shared" si="31"/>
        <v>1.2123347482603493</v>
      </c>
      <c r="AH13" s="66"/>
      <c r="AI13" s="66"/>
      <c r="AJ13" s="66"/>
      <c r="AK13" s="66"/>
      <c r="AL13" s="66"/>
      <c r="AM13" s="66"/>
      <c r="AN13" s="66"/>
      <c r="AO13" s="66"/>
      <c r="AP13" s="66"/>
    </row>
    <row r="14" spans="1:42" ht="12.75">
      <c r="A14" s="67">
        <v>2.25</v>
      </c>
      <c r="B14" s="21">
        <f t="shared" si="0"/>
        <v>0.6225589225589225</v>
      </c>
      <c r="C14" s="26" t="str">
        <f t="shared" si="1"/>
        <v>nc</v>
      </c>
      <c r="D14" s="25" t="str">
        <f t="shared" si="2"/>
        <v>nc</v>
      </c>
      <c r="E14" s="25" t="str">
        <f t="shared" si="3"/>
        <v>nc</v>
      </c>
      <c r="F14" s="27">
        <f t="shared" si="4"/>
        <v>0.8754734848484848</v>
      </c>
      <c r="G14" s="26" t="str">
        <f t="shared" si="5"/>
        <v>nc</v>
      </c>
      <c r="H14" s="25" t="str">
        <f t="shared" si="6"/>
        <v>nc</v>
      </c>
      <c r="I14" s="25" t="str">
        <f t="shared" si="7"/>
        <v>nc</v>
      </c>
      <c r="J14" s="27">
        <f t="shared" si="8"/>
        <v>1.245117845117845</v>
      </c>
      <c r="K14" s="26" t="str">
        <f t="shared" si="9"/>
        <v>nc</v>
      </c>
      <c r="L14" s="25" t="str">
        <f t="shared" si="10"/>
        <v>nc</v>
      </c>
      <c r="M14" s="25" t="str">
        <f t="shared" si="11"/>
        <v>nc</v>
      </c>
      <c r="N14" s="27">
        <f t="shared" si="12"/>
        <v>1.7509469696969695</v>
      </c>
      <c r="O14" s="26">
        <f t="shared" si="13"/>
        <v>0.9953722755713954</v>
      </c>
      <c r="P14" s="25" t="str">
        <f t="shared" si="14"/>
        <v>infini</v>
      </c>
      <c r="Q14" s="25" t="str">
        <f t="shared" si="15"/>
        <v>infini</v>
      </c>
      <c r="R14" s="27">
        <f t="shared" si="16"/>
        <v>2.546831955922865</v>
      </c>
      <c r="S14" s="26">
        <f t="shared" si="17"/>
        <v>1.2054216375248388</v>
      </c>
      <c r="T14" s="25">
        <f t="shared" si="18"/>
        <v>16.862369182629557</v>
      </c>
      <c r="U14" s="25">
        <f t="shared" si="19"/>
        <v>15.656947545104718</v>
      </c>
      <c r="V14" s="27">
        <f t="shared" si="20"/>
        <v>3.501893939393939</v>
      </c>
      <c r="W14" s="26">
        <f t="shared" si="21"/>
        <v>1.3801730155233594</v>
      </c>
      <c r="X14" s="25">
        <f t="shared" si="22"/>
        <v>6.084870060728035</v>
      </c>
      <c r="Y14" s="25">
        <f t="shared" si="23"/>
        <v>4.704697045204675</v>
      </c>
      <c r="Z14" s="27">
        <f t="shared" si="24"/>
        <v>5.09366391184573</v>
      </c>
      <c r="AA14" s="26">
        <f t="shared" si="25"/>
        <v>1.569822133992116</v>
      </c>
      <c r="AB14" s="25">
        <f t="shared" si="26"/>
        <v>3.970238362222398</v>
      </c>
      <c r="AC14" s="25">
        <f t="shared" si="27"/>
        <v>2.400416228230282</v>
      </c>
      <c r="AD14" s="27">
        <f t="shared" si="28"/>
        <v>7.003787878787878</v>
      </c>
      <c r="AE14" s="26">
        <f t="shared" si="29"/>
        <v>1.7108767387385015</v>
      </c>
      <c r="AF14" s="25">
        <f t="shared" si="30"/>
        <v>3.285224013544417</v>
      </c>
      <c r="AG14" s="25">
        <f t="shared" si="31"/>
        <v>1.5743472748059155</v>
      </c>
      <c r="AH14" s="66"/>
      <c r="AI14" s="66"/>
      <c r="AJ14" s="66"/>
      <c r="AK14" s="66"/>
      <c r="AL14" s="66"/>
      <c r="AM14" s="66"/>
      <c r="AN14" s="66"/>
      <c r="AO14" s="66"/>
      <c r="AP14" s="66"/>
    </row>
    <row r="15" spans="1:42" ht="12.75">
      <c r="A15" s="67">
        <v>2.75</v>
      </c>
      <c r="B15" s="21">
        <f t="shared" si="0"/>
        <v>0.6225589225589225</v>
      </c>
      <c r="C15" s="23" t="str">
        <f t="shared" si="1"/>
        <v>nc</v>
      </c>
      <c r="D15" s="22" t="str">
        <f t="shared" si="2"/>
        <v>nc</v>
      </c>
      <c r="E15" s="22" t="str">
        <f t="shared" si="3"/>
        <v>nc</v>
      </c>
      <c r="F15" s="24">
        <f t="shared" si="4"/>
        <v>0.8754734848484848</v>
      </c>
      <c r="G15" s="23" t="str">
        <f t="shared" si="5"/>
        <v>nc</v>
      </c>
      <c r="H15" s="22" t="str">
        <f t="shared" si="6"/>
        <v>nc</v>
      </c>
      <c r="I15" s="22" t="str">
        <f t="shared" si="7"/>
        <v>nc</v>
      </c>
      <c r="J15" s="24">
        <f t="shared" si="8"/>
        <v>1.245117845117845</v>
      </c>
      <c r="K15" s="23" t="str">
        <f t="shared" si="9"/>
        <v>nc</v>
      </c>
      <c r="L15" s="22" t="str">
        <f t="shared" si="10"/>
        <v>nc</v>
      </c>
      <c r="M15" s="22" t="str">
        <f t="shared" si="11"/>
        <v>nc</v>
      </c>
      <c r="N15" s="24">
        <f t="shared" si="12"/>
        <v>1.7509469696969695</v>
      </c>
      <c r="O15" s="23">
        <f t="shared" si="13"/>
        <v>1.080116968505342</v>
      </c>
      <c r="P15" s="22" t="str">
        <f t="shared" si="14"/>
        <v>infini</v>
      </c>
      <c r="Q15" s="22" t="str">
        <f t="shared" si="15"/>
        <v>infini</v>
      </c>
      <c r="R15" s="24">
        <f t="shared" si="16"/>
        <v>2.546831955922865</v>
      </c>
      <c r="S15" s="23">
        <f t="shared" si="17"/>
        <v>1.3330818224766812</v>
      </c>
      <c r="T15" s="22" t="str">
        <f t="shared" si="18"/>
        <v>infini</v>
      </c>
      <c r="U15" s="22" t="str">
        <f t="shared" si="19"/>
        <v>infini</v>
      </c>
      <c r="V15" s="24">
        <f t="shared" si="20"/>
        <v>3.501893939393939</v>
      </c>
      <c r="W15" s="23">
        <f t="shared" si="21"/>
        <v>1.5510344398431382</v>
      </c>
      <c r="X15" s="22">
        <f t="shared" si="22"/>
        <v>12.115085870041746</v>
      </c>
      <c r="Y15" s="22">
        <f t="shared" si="23"/>
        <v>10.564051430198608</v>
      </c>
      <c r="Z15" s="24">
        <f t="shared" si="24"/>
        <v>5.09366391184573</v>
      </c>
      <c r="AA15" s="23">
        <f t="shared" si="25"/>
        <v>1.7956902022537462</v>
      </c>
      <c r="AB15" s="22">
        <f t="shared" si="26"/>
        <v>5.869102762249829</v>
      </c>
      <c r="AC15" s="22">
        <f t="shared" si="27"/>
        <v>4.073412559996083</v>
      </c>
      <c r="AD15" s="24">
        <f t="shared" si="28"/>
        <v>7.003787878787878</v>
      </c>
      <c r="AE15" s="23">
        <f t="shared" si="29"/>
        <v>1.983404117882018</v>
      </c>
      <c r="AF15" s="22">
        <f t="shared" si="30"/>
        <v>4.482515127579446</v>
      </c>
      <c r="AG15" s="22">
        <f t="shared" si="31"/>
        <v>2.499111009697428</v>
      </c>
      <c r="AH15" s="66"/>
      <c r="AI15" s="66"/>
      <c r="AJ15" s="66"/>
      <c r="AK15" s="66"/>
      <c r="AL15" s="66"/>
      <c r="AM15" s="66"/>
      <c r="AN15" s="66"/>
      <c r="AO15" s="66"/>
      <c r="AP15" s="66"/>
    </row>
    <row r="16" spans="1:42" ht="12.75">
      <c r="A16" s="67">
        <v>3</v>
      </c>
      <c r="B16" s="21">
        <f t="shared" si="0"/>
        <v>0.6225589225589225</v>
      </c>
      <c r="C16" s="26" t="str">
        <f t="shared" si="1"/>
        <v>nc</v>
      </c>
      <c r="D16" s="25" t="str">
        <f t="shared" si="2"/>
        <v>nc</v>
      </c>
      <c r="E16" s="25" t="str">
        <f t="shared" si="3"/>
        <v>nc</v>
      </c>
      <c r="F16" s="27">
        <f t="shared" si="4"/>
        <v>0.8754734848484848</v>
      </c>
      <c r="G16" s="26" t="str">
        <f t="shared" si="5"/>
        <v>nc</v>
      </c>
      <c r="H16" s="25" t="str">
        <f t="shared" si="6"/>
        <v>nc</v>
      </c>
      <c r="I16" s="25" t="str">
        <f t="shared" si="7"/>
        <v>nc</v>
      </c>
      <c r="J16" s="27">
        <f t="shared" si="8"/>
        <v>1.245117845117845</v>
      </c>
      <c r="K16" s="26" t="str">
        <f t="shared" si="9"/>
        <v>nc</v>
      </c>
      <c r="L16" s="25" t="str">
        <f t="shared" si="10"/>
        <v>nc</v>
      </c>
      <c r="M16" s="25" t="str">
        <f t="shared" si="11"/>
        <v>nc</v>
      </c>
      <c r="N16" s="27">
        <f t="shared" si="12"/>
        <v>1.7509469696969695</v>
      </c>
      <c r="O16" s="26">
        <f t="shared" si="13"/>
        <v>1.1157391837463733</v>
      </c>
      <c r="P16" s="25" t="str">
        <f t="shared" si="14"/>
        <v>infini</v>
      </c>
      <c r="Q16" s="25" t="str">
        <f t="shared" si="15"/>
        <v>infini</v>
      </c>
      <c r="R16" s="27">
        <f t="shared" si="16"/>
        <v>2.546831955922865</v>
      </c>
      <c r="S16" s="26">
        <f t="shared" si="17"/>
        <v>1.3882138715275258</v>
      </c>
      <c r="T16" s="25" t="str">
        <f t="shared" si="18"/>
        <v>infini</v>
      </c>
      <c r="U16" s="25" t="str">
        <f t="shared" si="19"/>
        <v>infini</v>
      </c>
      <c r="V16" s="27">
        <f t="shared" si="20"/>
        <v>3.501893939393939</v>
      </c>
      <c r="W16" s="26">
        <f t="shared" si="21"/>
        <v>1.6265450271765267</v>
      </c>
      <c r="X16" s="25">
        <f t="shared" si="22"/>
        <v>19.28023246114062</v>
      </c>
      <c r="Y16" s="25">
        <f t="shared" si="23"/>
        <v>17.653687433964095</v>
      </c>
      <c r="Z16" s="27">
        <f t="shared" si="24"/>
        <v>5.09366391184573</v>
      </c>
      <c r="AA16" s="26">
        <f t="shared" si="25"/>
        <v>1.8981032996611336</v>
      </c>
      <c r="AB16" s="25">
        <f t="shared" si="26"/>
        <v>7.151799424710131</v>
      </c>
      <c r="AC16" s="25">
        <f t="shared" si="27"/>
        <v>5.253696125048997</v>
      </c>
      <c r="AD16" s="27">
        <f t="shared" si="28"/>
        <v>7.003787878787878</v>
      </c>
      <c r="AE16" s="26">
        <f t="shared" si="29"/>
        <v>2.109407799066643</v>
      </c>
      <c r="AF16" s="25">
        <f t="shared" si="30"/>
        <v>5.192108967830827</v>
      </c>
      <c r="AG16" s="25">
        <f t="shared" si="31"/>
        <v>3.082701168764184</v>
      </c>
      <c r="AH16" s="66"/>
      <c r="AI16" s="66"/>
      <c r="AJ16" s="66"/>
      <c r="AK16" s="66"/>
      <c r="AL16" s="66"/>
      <c r="AM16" s="66"/>
      <c r="AN16" s="66"/>
      <c r="AO16" s="66"/>
      <c r="AP16" s="66"/>
    </row>
    <row r="17" spans="1:42" ht="12.75">
      <c r="A17" s="67">
        <v>4</v>
      </c>
      <c r="B17" s="21">
        <f t="shared" si="0"/>
        <v>0.6225589225589225</v>
      </c>
      <c r="C17" s="23" t="str">
        <f t="shared" si="1"/>
        <v>nc</v>
      </c>
      <c r="D17" s="22" t="str">
        <f t="shared" si="2"/>
        <v>nc</v>
      </c>
      <c r="E17" s="22" t="str">
        <f t="shared" si="3"/>
        <v>nc</v>
      </c>
      <c r="F17" s="24">
        <f t="shared" si="4"/>
        <v>0.8754734848484848</v>
      </c>
      <c r="G17" s="23" t="str">
        <f t="shared" si="5"/>
        <v>nc</v>
      </c>
      <c r="H17" s="22" t="str">
        <f t="shared" si="6"/>
        <v>nc</v>
      </c>
      <c r="I17" s="22" t="str">
        <f t="shared" si="7"/>
        <v>nc</v>
      </c>
      <c r="J17" s="24">
        <f t="shared" si="8"/>
        <v>1.245117845117845</v>
      </c>
      <c r="K17" s="23" t="str">
        <f t="shared" si="9"/>
        <v>nc</v>
      </c>
      <c r="L17" s="22" t="str">
        <f t="shared" si="10"/>
        <v>nc</v>
      </c>
      <c r="M17" s="22" t="str">
        <f t="shared" si="11"/>
        <v>nc</v>
      </c>
      <c r="N17" s="24">
        <f t="shared" si="12"/>
        <v>1.7509469696969695</v>
      </c>
      <c r="O17" s="23">
        <f t="shared" si="13"/>
        <v>1.2270239923339203</v>
      </c>
      <c r="P17" s="22" t="str">
        <f t="shared" si="14"/>
        <v>infini</v>
      </c>
      <c r="Q17" s="22" t="str">
        <f t="shared" si="15"/>
        <v>infini</v>
      </c>
      <c r="R17" s="24">
        <f t="shared" si="16"/>
        <v>2.546831955922865</v>
      </c>
      <c r="S17" s="23">
        <f t="shared" si="17"/>
        <v>1.566357786107025</v>
      </c>
      <c r="T17" s="22" t="str">
        <f t="shared" si="18"/>
        <v>infini</v>
      </c>
      <c r="U17" s="22" t="str">
        <f t="shared" si="19"/>
        <v>infini</v>
      </c>
      <c r="V17" s="24">
        <f t="shared" si="20"/>
        <v>3.501893939393939</v>
      </c>
      <c r="W17" s="23">
        <f t="shared" si="21"/>
        <v>1.8779695584080018</v>
      </c>
      <c r="X17" s="22" t="str">
        <f t="shared" si="22"/>
        <v>infini</v>
      </c>
      <c r="Y17" s="22" t="str">
        <f t="shared" si="23"/>
        <v>infini</v>
      </c>
      <c r="Z17" s="24">
        <f t="shared" si="24"/>
        <v>5.09366391184573</v>
      </c>
      <c r="AA17" s="23">
        <f t="shared" si="25"/>
        <v>2.2511780180806484</v>
      </c>
      <c r="AB17" s="22">
        <f t="shared" si="26"/>
        <v>17.924960434697255</v>
      </c>
      <c r="AC17" s="22">
        <f t="shared" si="27"/>
        <v>15.673782416616607</v>
      </c>
      <c r="AD17" s="24">
        <f t="shared" si="28"/>
        <v>7.003787878787878</v>
      </c>
      <c r="AE17" s="23">
        <f t="shared" si="29"/>
        <v>2.5559432246078306</v>
      </c>
      <c r="AF17" s="22">
        <f t="shared" si="30"/>
        <v>9.194979312539784</v>
      </c>
      <c r="AG17" s="22">
        <f t="shared" si="31"/>
        <v>6.639036087931954</v>
      </c>
      <c r="AH17" s="66"/>
      <c r="AI17" s="66"/>
      <c r="AJ17" s="66"/>
      <c r="AK17" s="66"/>
      <c r="AL17" s="66"/>
      <c r="AM17" s="66"/>
      <c r="AN17" s="66"/>
      <c r="AO17" s="66"/>
      <c r="AP17" s="66"/>
    </row>
    <row r="18" spans="1:42" ht="12.75">
      <c r="A18" s="67">
        <v>5</v>
      </c>
      <c r="B18" s="21">
        <f t="shared" si="0"/>
        <v>0.6225589225589225</v>
      </c>
      <c r="C18" s="26" t="str">
        <f t="shared" si="1"/>
        <v>nc</v>
      </c>
      <c r="D18" s="25" t="str">
        <f t="shared" si="2"/>
        <v>nc</v>
      </c>
      <c r="E18" s="25" t="str">
        <f t="shared" si="3"/>
        <v>nc</v>
      </c>
      <c r="F18" s="27">
        <f t="shared" si="4"/>
        <v>0.8754734848484848</v>
      </c>
      <c r="G18" s="26" t="str">
        <f t="shared" si="5"/>
        <v>nc</v>
      </c>
      <c r="H18" s="25" t="str">
        <f t="shared" si="6"/>
        <v>nc</v>
      </c>
      <c r="I18" s="25" t="str">
        <f t="shared" si="7"/>
        <v>nc</v>
      </c>
      <c r="J18" s="27">
        <f t="shared" si="8"/>
        <v>1.245117845117845</v>
      </c>
      <c r="K18" s="26" t="str">
        <f t="shared" si="9"/>
        <v>nc</v>
      </c>
      <c r="L18" s="25" t="str">
        <f t="shared" si="10"/>
        <v>nc</v>
      </c>
      <c r="M18" s="25" t="str">
        <f t="shared" si="11"/>
        <v>nc</v>
      </c>
      <c r="N18" s="27">
        <f t="shared" si="12"/>
        <v>1.7509469696969695</v>
      </c>
      <c r="O18" s="26">
        <f t="shared" si="13"/>
        <v>1.3051288103549723</v>
      </c>
      <c r="P18" s="25" t="str">
        <f t="shared" si="14"/>
        <v>infini</v>
      </c>
      <c r="Q18" s="25" t="str">
        <f t="shared" si="15"/>
        <v>infini</v>
      </c>
      <c r="R18" s="27">
        <f t="shared" si="16"/>
        <v>2.546831955922865</v>
      </c>
      <c r="S18" s="26">
        <f t="shared" si="17"/>
        <v>1.6970209160351866</v>
      </c>
      <c r="T18" s="25" t="str">
        <f t="shared" si="18"/>
        <v>infini</v>
      </c>
      <c r="U18" s="25" t="str">
        <f t="shared" si="19"/>
        <v>infini</v>
      </c>
      <c r="V18" s="27">
        <f t="shared" si="20"/>
        <v>3.501893939393939</v>
      </c>
      <c r="W18" s="26">
        <f t="shared" si="21"/>
        <v>2.0699478941834575</v>
      </c>
      <c r="X18" s="25" t="str">
        <f t="shared" si="22"/>
        <v>infini</v>
      </c>
      <c r="Y18" s="25" t="str">
        <f t="shared" si="23"/>
        <v>infini</v>
      </c>
      <c r="Z18" s="27">
        <f t="shared" si="24"/>
        <v>5.09366391184573</v>
      </c>
      <c r="AA18" s="26">
        <f t="shared" si="25"/>
        <v>2.5339937523143763</v>
      </c>
      <c r="AB18" s="25">
        <f t="shared" si="26"/>
        <v>186.3573141970207</v>
      </c>
      <c r="AC18" s="25">
        <f t="shared" si="27"/>
        <v>183.82332044470633</v>
      </c>
      <c r="AD18" s="27">
        <f t="shared" si="28"/>
        <v>7.003787878787878</v>
      </c>
      <c r="AE18" s="26">
        <f t="shared" si="29"/>
        <v>2.927812093051537</v>
      </c>
      <c r="AF18" s="25">
        <f t="shared" si="30"/>
        <v>17.109217695132067</v>
      </c>
      <c r="AG18" s="25">
        <f t="shared" si="31"/>
        <v>14.18140560208053</v>
      </c>
      <c r="AH18" s="66"/>
      <c r="AI18" s="66"/>
      <c r="AJ18" s="66"/>
      <c r="AK18" s="66"/>
      <c r="AL18" s="66"/>
      <c r="AM18" s="66"/>
      <c r="AN18" s="66"/>
      <c r="AO18" s="66"/>
      <c r="AP18" s="66"/>
    </row>
    <row r="19" spans="1:42" ht="12.75">
      <c r="A19" s="67">
        <v>10</v>
      </c>
      <c r="B19" s="21">
        <f t="shared" si="0"/>
        <v>0.6225589225589225</v>
      </c>
      <c r="C19" s="23" t="str">
        <f t="shared" si="1"/>
        <v>nc</v>
      </c>
      <c r="D19" s="22" t="str">
        <f t="shared" si="2"/>
        <v>nc</v>
      </c>
      <c r="E19" s="22" t="str">
        <f t="shared" si="3"/>
        <v>nc</v>
      </c>
      <c r="F19" s="24">
        <f t="shared" si="4"/>
        <v>0.8754734848484848</v>
      </c>
      <c r="G19" s="23" t="str">
        <f t="shared" si="5"/>
        <v>nc</v>
      </c>
      <c r="H19" s="22" t="str">
        <f t="shared" si="6"/>
        <v>nc</v>
      </c>
      <c r="I19" s="22" t="str">
        <f t="shared" si="7"/>
        <v>nc</v>
      </c>
      <c r="J19" s="24">
        <f t="shared" si="8"/>
        <v>1.245117845117845</v>
      </c>
      <c r="K19" s="23" t="str">
        <f t="shared" si="9"/>
        <v>nc</v>
      </c>
      <c r="L19" s="22" t="str">
        <f t="shared" si="10"/>
        <v>nc</v>
      </c>
      <c r="M19" s="22" t="str">
        <f t="shared" si="11"/>
        <v>nc</v>
      </c>
      <c r="N19" s="24">
        <f t="shared" si="12"/>
        <v>1.7509469696969695</v>
      </c>
      <c r="O19" s="23">
        <f t="shared" si="13"/>
        <v>1.4955200721602588</v>
      </c>
      <c r="P19" s="22" t="str">
        <f t="shared" si="14"/>
        <v>infini</v>
      </c>
      <c r="Q19" s="22" t="str">
        <f t="shared" si="15"/>
        <v>infini</v>
      </c>
      <c r="R19" s="24">
        <f t="shared" si="16"/>
        <v>2.546831955922865</v>
      </c>
      <c r="S19" s="23">
        <f t="shared" si="17"/>
        <v>2.0368411578951773</v>
      </c>
      <c r="T19" s="22" t="str">
        <f t="shared" si="18"/>
        <v>infini</v>
      </c>
      <c r="U19" s="22" t="str">
        <f t="shared" si="19"/>
        <v>infini</v>
      </c>
      <c r="V19" s="24">
        <f t="shared" si="20"/>
        <v>3.501893939393939</v>
      </c>
      <c r="W19" s="23">
        <f t="shared" si="21"/>
        <v>2.601918073775705</v>
      </c>
      <c r="X19" s="22" t="str">
        <f t="shared" si="22"/>
        <v>infini</v>
      </c>
      <c r="Y19" s="22" t="str">
        <f t="shared" si="23"/>
        <v>infini</v>
      </c>
      <c r="Z19" s="24">
        <f t="shared" si="24"/>
        <v>5.09366391184573</v>
      </c>
      <c r="AA19" s="23">
        <f t="shared" si="25"/>
        <v>3.3843449974567075</v>
      </c>
      <c r="AB19" s="22" t="str">
        <f t="shared" si="26"/>
        <v>infini</v>
      </c>
      <c r="AC19" s="22" t="str">
        <f t="shared" si="27"/>
        <v>infini</v>
      </c>
      <c r="AD19" s="24">
        <f t="shared" si="28"/>
        <v>7.003787878787878</v>
      </c>
      <c r="AE19" s="23">
        <f t="shared" si="29"/>
        <v>4.129400077898039</v>
      </c>
      <c r="AF19" s="22" t="str">
        <f t="shared" si="30"/>
        <v>infini</v>
      </c>
      <c r="AG19" s="22" t="str">
        <f t="shared" si="31"/>
        <v>infini</v>
      </c>
      <c r="AH19" s="66"/>
      <c r="AI19" s="66"/>
      <c r="AJ19" s="66"/>
      <c r="AK19" s="66"/>
      <c r="AL19" s="66"/>
      <c r="AM19" s="66"/>
      <c r="AN19" s="66"/>
      <c r="AO19" s="66"/>
      <c r="AP19" s="66"/>
    </row>
    <row r="20" spans="1:42" ht="12.75">
      <c r="A20" s="67">
        <v>20</v>
      </c>
      <c r="B20" s="21">
        <f t="shared" si="0"/>
        <v>0.6225589225589225</v>
      </c>
      <c r="C20" s="26" t="str">
        <f t="shared" si="1"/>
        <v>nc</v>
      </c>
      <c r="D20" s="25" t="str">
        <f t="shared" si="2"/>
        <v>nc</v>
      </c>
      <c r="E20" s="25" t="str">
        <f t="shared" si="3"/>
        <v>nc</v>
      </c>
      <c r="F20" s="27">
        <f t="shared" si="4"/>
        <v>0.8754734848484848</v>
      </c>
      <c r="G20" s="26" t="str">
        <f t="shared" si="5"/>
        <v>nc</v>
      </c>
      <c r="H20" s="25" t="str">
        <f t="shared" si="6"/>
        <v>nc</v>
      </c>
      <c r="I20" s="25" t="str">
        <f t="shared" si="7"/>
        <v>nc</v>
      </c>
      <c r="J20" s="27">
        <f t="shared" si="8"/>
        <v>1.245117845117845</v>
      </c>
      <c r="K20" s="26" t="str">
        <f t="shared" si="9"/>
        <v>nc</v>
      </c>
      <c r="L20" s="25" t="str">
        <f t="shared" si="10"/>
        <v>nc</v>
      </c>
      <c r="M20" s="25" t="str">
        <f t="shared" si="11"/>
        <v>nc</v>
      </c>
      <c r="N20" s="27">
        <f t="shared" si="12"/>
        <v>1.7509469696969695</v>
      </c>
      <c r="O20" s="26">
        <f t="shared" si="13"/>
        <v>1.6131852285627837</v>
      </c>
      <c r="P20" s="25" t="str">
        <f t="shared" si="14"/>
        <v>infini</v>
      </c>
      <c r="Q20" s="25" t="str">
        <f t="shared" si="15"/>
        <v>infini</v>
      </c>
      <c r="R20" s="27">
        <f t="shared" si="16"/>
        <v>2.546831955922865</v>
      </c>
      <c r="S20" s="26">
        <f t="shared" si="17"/>
        <v>2.2634651386583564</v>
      </c>
      <c r="T20" s="25" t="str">
        <f t="shared" si="18"/>
        <v>infini</v>
      </c>
      <c r="U20" s="25" t="str">
        <f t="shared" si="19"/>
        <v>infini</v>
      </c>
      <c r="V20" s="27">
        <f t="shared" si="20"/>
        <v>3.501893939393939</v>
      </c>
      <c r="W20" s="26">
        <f t="shared" si="21"/>
        <v>2.9855575871915216</v>
      </c>
      <c r="X20" s="25" t="str">
        <f t="shared" si="22"/>
        <v>infini</v>
      </c>
      <c r="Y20" s="25" t="str">
        <f t="shared" si="23"/>
        <v>infini</v>
      </c>
      <c r="Z20" s="27">
        <f t="shared" si="24"/>
        <v>5.09366391184573</v>
      </c>
      <c r="AA20" s="26">
        <f t="shared" si="25"/>
        <v>4.066689753030525</v>
      </c>
      <c r="AB20" s="25" t="str">
        <f t="shared" si="26"/>
        <v>infini</v>
      </c>
      <c r="AC20" s="25" t="str">
        <f t="shared" si="27"/>
        <v>infini</v>
      </c>
      <c r="AD20" s="27">
        <f t="shared" si="28"/>
        <v>7.003787878787878</v>
      </c>
      <c r="AE20" s="26">
        <f t="shared" si="29"/>
        <v>5.195536503069553</v>
      </c>
      <c r="AF20" s="25" t="str">
        <f t="shared" si="30"/>
        <v>infini</v>
      </c>
      <c r="AG20" s="25" t="str">
        <f t="shared" si="31"/>
        <v>infini</v>
      </c>
      <c r="AH20" s="66"/>
      <c r="AI20" s="66"/>
      <c r="AJ20" s="66"/>
      <c r="AK20" s="66"/>
      <c r="AL20" s="66"/>
      <c r="AM20" s="66"/>
      <c r="AN20" s="66"/>
      <c r="AO20" s="66"/>
      <c r="AP20" s="66"/>
    </row>
    <row r="21" spans="1:42" ht="12.75">
      <c r="A21" s="67">
        <v>50</v>
      </c>
      <c r="B21" s="21">
        <f t="shared" si="0"/>
        <v>0.6225589225589225</v>
      </c>
      <c r="C21" s="23" t="str">
        <f t="shared" si="1"/>
        <v>nc</v>
      </c>
      <c r="D21" s="22" t="str">
        <f t="shared" si="2"/>
        <v>nc</v>
      </c>
      <c r="E21" s="22" t="str">
        <f t="shared" si="3"/>
        <v>nc</v>
      </c>
      <c r="F21" s="24">
        <f t="shared" si="4"/>
        <v>0.8754734848484848</v>
      </c>
      <c r="G21" s="23" t="str">
        <f t="shared" si="5"/>
        <v>nc</v>
      </c>
      <c r="H21" s="22" t="str">
        <f t="shared" si="6"/>
        <v>nc</v>
      </c>
      <c r="I21" s="22" t="str">
        <f t="shared" si="7"/>
        <v>nc</v>
      </c>
      <c r="J21" s="24">
        <f t="shared" si="8"/>
        <v>1.245117845117845</v>
      </c>
      <c r="K21" s="23" t="str">
        <f t="shared" si="9"/>
        <v>nc</v>
      </c>
      <c r="L21" s="22" t="str">
        <f t="shared" si="10"/>
        <v>nc</v>
      </c>
      <c r="M21" s="22" t="str">
        <f t="shared" si="11"/>
        <v>nc</v>
      </c>
      <c r="N21" s="24">
        <f t="shared" si="12"/>
        <v>1.7509469696969695</v>
      </c>
      <c r="O21" s="23">
        <f t="shared" si="13"/>
        <v>1.6931120575364342</v>
      </c>
      <c r="P21" s="22" t="str">
        <f t="shared" si="14"/>
        <v>infini</v>
      </c>
      <c r="Q21" s="22" t="str">
        <f t="shared" si="15"/>
        <v>infini</v>
      </c>
      <c r="R21" s="24">
        <f t="shared" si="16"/>
        <v>2.546831955922865</v>
      </c>
      <c r="S21" s="23">
        <f t="shared" si="17"/>
        <v>2.4253772163343608</v>
      </c>
      <c r="T21" s="22" t="str">
        <f t="shared" si="18"/>
        <v>infini</v>
      </c>
      <c r="U21" s="22" t="str">
        <f t="shared" si="19"/>
        <v>infini</v>
      </c>
      <c r="V21" s="24">
        <f t="shared" si="20"/>
        <v>3.501893939393939</v>
      </c>
      <c r="W21" s="23">
        <f t="shared" si="21"/>
        <v>3.2753146215146325</v>
      </c>
      <c r="X21" s="22" t="str">
        <f t="shared" si="22"/>
        <v>infini</v>
      </c>
      <c r="Y21" s="22" t="str">
        <f t="shared" si="23"/>
        <v>infini</v>
      </c>
      <c r="Z21" s="24">
        <f t="shared" si="24"/>
        <v>5.09366391184573</v>
      </c>
      <c r="AA21" s="23">
        <f t="shared" si="25"/>
        <v>4.626341945668781</v>
      </c>
      <c r="AB21" s="22" t="str">
        <f t="shared" si="26"/>
        <v>infini</v>
      </c>
      <c r="AC21" s="22" t="str">
        <f t="shared" si="27"/>
        <v>infini</v>
      </c>
      <c r="AD21" s="24">
        <f t="shared" si="28"/>
        <v>7.003787878787878</v>
      </c>
      <c r="AE21" s="23">
        <f t="shared" si="29"/>
        <v>6.147902916732722</v>
      </c>
      <c r="AF21" s="22" t="str">
        <f t="shared" si="30"/>
        <v>infini</v>
      </c>
      <c r="AG21" s="22" t="str">
        <f t="shared" si="31"/>
        <v>infini</v>
      </c>
      <c r="AH21" s="66"/>
      <c r="AI21" s="66"/>
      <c r="AJ21" s="66"/>
      <c r="AK21" s="66"/>
      <c r="AL21" s="66"/>
      <c r="AM21" s="66"/>
      <c r="AN21" s="66"/>
      <c r="AO21" s="66"/>
      <c r="AP21" s="66"/>
    </row>
    <row r="22" spans="1:42" ht="12.75">
      <c r="A22" s="67">
        <v>100</v>
      </c>
      <c r="B22" s="21">
        <f t="shared" si="0"/>
        <v>0.6225589225589225</v>
      </c>
      <c r="C22" s="26" t="str">
        <f t="shared" si="1"/>
        <v>nc</v>
      </c>
      <c r="D22" s="25" t="str">
        <f t="shared" si="2"/>
        <v>nc</v>
      </c>
      <c r="E22" s="25" t="str">
        <f t="shared" si="3"/>
        <v>nc</v>
      </c>
      <c r="F22" s="27">
        <f t="shared" si="4"/>
        <v>0.8754734848484848</v>
      </c>
      <c r="G22" s="26" t="str">
        <f t="shared" si="5"/>
        <v>nc</v>
      </c>
      <c r="H22" s="25" t="str">
        <f t="shared" si="6"/>
        <v>nc</v>
      </c>
      <c r="I22" s="25" t="str">
        <f t="shared" si="7"/>
        <v>nc</v>
      </c>
      <c r="J22" s="27">
        <f t="shared" si="8"/>
        <v>1.245117845117845</v>
      </c>
      <c r="K22" s="26" t="str">
        <f t="shared" si="9"/>
        <v>nc</v>
      </c>
      <c r="L22" s="25" t="str">
        <f t="shared" si="10"/>
        <v>nc</v>
      </c>
      <c r="M22" s="25" t="str">
        <f t="shared" si="11"/>
        <v>nc</v>
      </c>
      <c r="N22" s="27">
        <f t="shared" si="12"/>
        <v>1.7509469696969695</v>
      </c>
      <c r="O22" s="26">
        <f t="shared" si="13"/>
        <v>1.721543912609552</v>
      </c>
      <c r="P22" s="25" t="str">
        <f t="shared" si="14"/>
        <v>infini</v>
      </c>
      <c r="Q22" s="25" t="str">
        <f t="shared" si="15"/>
        <v>infini</v>
      </c>
      <c r="R22" s="27">
        <f t="shared" si="16"/>
        <v>2.546831955922865</v>
      </c>
      <c r="S22" s="26">
        <f t="shared" si="17"/>
        <v>2.484621215934654</v>
      </c>
      <c r="T22" s="25" t="str">
        <f t="shared" si="18"/>
        <v>infini</v>
      </c>
      <c r="U22" s="25" t="str">
        <f t="shared" si="19"/>
        <v>infini</v>
      </c>
      <c r="V22" s="27">
        <f t="shared" si="20"/>
        <v>3.501893939393939</v>
      </c>
      <c r="W22" s="26">
        <f t="shared" si="21"/>
        <v>3.3848167190394896</v>
      </c>
      <c r="X22" s="25" t="str">
        <f t="shared" si="22"/>
        <v>infini</v>
      </c>
      <c r="Y22" s="25" t="str">
        <f t="shared" si="23"/>
        <v>infini</v>
      </c>
      <c r="Z22" s="27">
        <f t="shared" si="24"/>
        <v>5.09366391184573</v>
      </c>
      <c r="AA22" s="26">
        <f t="shared" si="25"/>
        <v>4.848768891284807</v>
      </c>
      <c r="AB22" s="25" t="str">
        <f t="shared" si="26"/>
        <v>infini</v>
      </c>
      <c r="AC22" s="25" t="str">
        <f t="shared" si="27"/>
        <v>infini</v>
      </c>
      <c r="AD22" s="27">
        <f t="shared" si="28"/>
        <v>7.003787878787878</v>
      </c>
      <c r="AE22" s="26">
        <f t="shared" si="29"/>
        <v>6.547995782084967</v>
      </c>
      <c r="AF22" s="25" t="str">
        <f t="shared" si="30"/>
        <v>infini</v>
      </c>
      <c r="AG22" s="25" t="str">
        <f t="shared" si="31"/>
        <v>infini</v>
      </c>
      <c r="AH22" s="66"/>
      <c r="AI22" s="66"/>
      <c r="AJ22" s="66"/>
      <c r="AK22" s="66"/>
      <c r="AL22" s="66"/>
      <c r="AM22" s="66"/>
      <c r="AN22" s="66"/>
      <c r="AO22" s="66"/>
      <c r="AP22" s="66"/>
    </row>
    <row r="23" spans="1:42" ht="12.75">
      <c r="A23" s="67">
        <v>200</v>
      </c>
      <c r="B23" s="21">
        <f t="shared" si="0"/>
        <v>0.6225589225589225</v>
      </c>
      <c r="C23" s="23" t="str">
        <f t="shared" si="1"/>
        <v>nc</v>
      </c>
      <c r="D23" s="22" t="str">
        <f t="shared" si="2"/>
        <v>nc</v>
      </c>
      <c r="E23" s="22" t="str">
        <f t="shared" si="3"/>
        <v>nc</v>
      </c>
      <c r="F23" s="24">
        <f t="shared" si="4"/>
        <v>0.8754734848484848</v>
      </c>
      <c r="G23" s="23" t="str">
        <f t="shared" si="5"/>
        <v>nc</v>
      </c>
      <c r="H23" s="22" t="str">
        <f t="shared" si="6"/>
        <v>nc</v>
      </c>
      <c r="I23" s="22" t="str">
        <f t="shared" si="7"/>
        <v>nc</v>
      </c>
      <c r="J23" s="24">
        <f t="shared" si="8"/>
        <v>1.245117845117845</v>
      </c>
      <c r="K23" s="23" t="str">
        <f t="shared" si="9"/>
        <v>nc</v>
      </c>
      <c r="L23" s="22" t="str">
        <f t="shared" si="10"/>
        <v>nc</v>
      </c>
      <c r="M23" s="22" t="str">
        <f t="shared" si="11"/>
        <v>nc</v>
      </c>
      <c r="N23" s="24">
        <f t="shared" si="12"/>
        <v>1.7509469696969695</v>
      </c>
      <c r="O23" s="23">
        <f t="shared" si="13"/>
        <v>1.7361209570587897</v>
      </c>
      <c r="P23" s="22" t="str">
        <f t="shared" si="14"/>
        <v>infini</v>
      </c>
      <c r="Q23" s="22" t="str">
        <f t="shared" si="15"/>
        <v>infini</v>
      </c>
      <c r="R23" s="24">
        <f t="shared" si="16"/>
        <v>2.546831955922865</v>
      </c>
      <c r="S23" s="23">
        <f t="shared" si="17"/>
        <v>2.515341987678742</v>
      </c>
      <c r="T23" s="22" t="str">
        <f t="shared" si="18"/>
        <v>infini</v>
      </c>
      <c r="U23" s="22" t="str">
        <f t="shared" si="19"/>
        <v>infini</v>
      </c>
      <c r="V23" s="24">
        <f t="shared" si="20"/>
        <v>3.501893939393939</v>
      </c>
      <c r="W23" s="23">
        <f t="shared" si="21"/>
        <v>3.4423601461601168</v>
      </c>
      <c r="X23" s="22" t="str">
        <f t="shared" si="22"/>
        <v>infini</v>
      </c>
      <c r="Y23" s="22" t="str">
        <f t="shared" si="23"/>
        <v>infini</v>
      </c>
      <c r="Z23" s="24">
        <f t="shared" si="24"/>
        <v>5.09366391184573</v>
      </c>
      <c r="AA23" s="23">
        <f t="shared" si="25"/>
        <v>4.9682003605075575</v>
      </c>
      <c r="AB23" s="22" t="str">
        <f t="shared" si="26"/>
        <v>infini</v>
      </c>
      <c r="AC23" s="22" t="str">
        <f t="shared" si="27"/>
        <v>infini</v>
      </c>
      <c r="AD23" s="24">
        <f t="shared" si="28"/>
        <v>7.003787878787878</v>
      </c>
      <c r="AE23" s="23">
        <f t="shared" si="29"/>
        <v>6.768226919284666</v>
      </c>
      <c r="AF23" s="22" t="str">
        <f t="shared" si="30"/>
        <v>infini</v>
      </c>
      <c r="AG23" s="22" t="str">
        <f t="shared" si="31"/>
        <v>infini</v>
      </c>
      <c r="AH23" s="66"/>
      <c r="AI23" s="66"/>
      <c r="AJ23" s="66"/>
      <c r="AK23" s="66"/>
      <c r="AL23" s="66"/>
      <c r="AM23" s="66"/>
      <c r="AN23" s="66"/>
      <c r="AO23" s="66"/>
      <c r="AP23" s="66"/>
    </row>
    <row r="24" spans="1:33" ht="12.75">
      <c r="A24" s="29" t="s">
        <v>68</v>
      </c>
      <c r="C24" s="21" t="str">
        <f>IF(OR($C$3/$C$5&lt;2*$C$2,$C$2*1000&lt;$C$5),"nc",B23)</f>
        <v>nc</v>
      </c>
      <c r="D24" s="19" t="str">
        <f>IF(OR($C$3/$C$5&lt;2*$C$2,$C$2*1000&lt;$C$5),"nc","infini")</f>
        <v>nc</v>
      </c>
      <c r="E24" s="19" t="str">
        <f>IF(OR($C$3/$C$5&lt;2*$C$2,$C$2*1000&lt;$C$5),"nc","infini")</f>
        <v>nc</v>
      </c>
      <c r="G24" s="21" t="str">
        <f>IF(OR($C$3/$G$5&lt;2*$C$2,$C$2*1000&lt;$G$5),"nc",F23)</f>
        <v>nc</v>
      </c>
      <c r="H24" s="19" t="str">
        <f>IF(OR($C$3/$G$5&lt;2*$C$2,$C$2*1000&lt;$G$5),"nc","infini")</f>
        <v>nc</v>
      </c>
      <c r="I24" s="19" t="str">
        <f>IF(OR($C$3/$G$5&lt;2*$C$2,$C$2*1000&lt;$G$5),"nc","infini")</f>
        <v>nc</v>
      </c>
      <c r="K24" s="21" t="str">
        <f>IF(OR($C$3/$K$5&lt;2*$C$2,$C$2*1000&lt;$K$5),"nc",J23)</f>
        <v>nc</v>
      </c>
      <c r="L24" s="19" t="str">
        <f>IF(OR($C$3/$K$5&lt;2*$C$2,$C$2*1000&lt;$K$5),"nc","infini")</f>
        <v>nc</v>
      </c>
      <c r="M24" s="19" t="str">
        <f>IF(OR($C$3/$K$5&lt;2*$C$2,$C$2*1000&lt;$K$5),"nc","infini")</f>
        <v>nc</v>
      </c>
      <c r="O24" s="21">
        <f>IF(OR($C$3/$O$5&lt;2*$C$2,$C$2*1000&lt;$O$5),"nc",N23)</f>
        <v>1.7509469696969695</v>
      </c>
      <c r="P24" s="19" t="str">
        <f>IF(OR($C$3/$O$5&lt;2*$C$2,$C$2*1000&lt;$O$5),"nc","infini")</f>
        <v>infini</v>
      </c>
      <c r="Q24" s="19" t="str">
        <f>IF(OR($C$3/$O$5&lt;2*$C$2,$C$2*1000&lt;$O$5),"nc","infini")</f>
        <v>infini</v>
      </c>
      <c r="S24" s="21">
        <f>IF(OR($C$3/$S$5&lt;2*$C$2,$C$2*1000&lt;$S$5),"nc",R23)</f>
        <v>2.546831955922865</v>
      </c>
      <c r="T24" s="19" t="str">
        <f>IF(OR($C$3/$S$5&lt;2*$C$2,$C$2*1000&lt;$S$5),"nc","infini")</f>
        <v>infini</v>
      </c>
      <c r="U24" s="19" t="str">
        <f>IF(OR($C$3/$S$5&lt;2*$C$2,$C$2*1000&lt;$S$5),"nc","infini")</f>
        <v>infini</v>
      </c>
      <c r="W24" s="21">
        <f>IF(OR($C$3/$W$5&lt;2*$C$2,$C$2*1000&lt;$W$5),"nc",V23)</f>
        <v>3.501893939393939</v>
      </c>
      <c r="X24" s="19" t="str">
        <f>IF(OR($C$3/$W$5&lt;2*$C$2,$C$2*1000&lt;$W$5),"nc","infini")</f>
        <v>infini</v>
      </c>
      <c r="Y24" s="19" t="str">
        <f>IF(OR($C$3/$W$5&lt;2*$C$2,$C$2*1000&lt;$W$5),"nc","infini")</f>
        <v>infini</v>
      </c>
      <c r="AA24" s="21">
        <f>IF(OR($C$3/$AA$5&lt;2*$C$2,$C$2*1000&lt;$AA$5),"nc",Z23)</f>
        <v>5.09366391184573</v>
      </c>
      <c r="AB24" s="19" t="str">
        <f>IF(OR($C$3/$AA$5&lt;2*$C$2,$C$2*1000&lt;$AA$5),"nc","infini")</f>
        <v>infini</v>
      </c>
      <c r="AC24" s="19" t="str">
        <f>IF(OR($C$3/$AA$5&lt;2*$C$2,$C$2*1000&lt;$AA$5),"nc","infini")</f>
        <v>infini</v>
      </c>
      <c r="AE24" s="21">
        <f>IF(OR($C$3/$AE$5&lt;2*$C$2,$C$2*1000&lt;$AE$5),"nc",AD23)</f>
        <v>7.003787878787878</v>
      </c>
      <c r="AF24" s="19" t="str">
        <f>IF(OR($C$3/$AE$5&lt;2*$C$2,$C$2*1000&lt;$AE$5),"nc","infini")</f>
        <v>infini</v>
      </c>
      <c r="AG24" s="19" t="str">
        <f>IF(OR($C$3/$AE$5&lt;2*$C$2,$C$2*1000&lt;$AE$5),"nc","infini")</f>
        <v>infini</v>
      </c>
    </row>
    <row r="25" spans="3:33" ht="12.75">
      <c r="C25" s="20"/>
      <c r="D25" s="19"/>
      <c r="E25" s="19"/>
      <c r="G25" s="20"/>
      <c r="H25" s="19"/>
      <c r="I25" s="19"/>
      <c r="K25" s="20"/>
      <c r="L25" s="19"/>
      <c r="M25" s="19"/>
      <c r="O25" s="20"/>
      <c r="P25" s="19"/>
      <c r="Q25" s="19"/>
      <c r="S25" s="20"/>
      <c r="T25" s="19"/>
      <c r="U25" s="19"/>
      <c r="W25" s="20"/>
      <c r="X25" s="19"/>
      <c r="Y25" s="19"/>
      <c r="AA25" s="20"/>
      <c r="AB25" s="19"/>
      <c r="AC25" s="19"/>
      <c r="AE25" s="20"/>
      <c r="AF25" s="19"/>
      <c r="AG25" s="19"/>
    </row>
    <row r="26" ht="12.75">
      <c r="A26" s="56" t="s">
        <v>69</v>
      </c>
    </row>
    <row r="27" ht="12.75">
      <c r="A27" s="56" t="s">
        <v>70</v>
      </c>
    </row>
    <row r="28" ht="12.75">
      <c r="A28" s="56" t="s">
        <v>71</v>
      </c>
    </row>
    <row r="29" ht="12.75">
      <c r="A29" s="56" t="s">
        <v>72</v>
      </c>
    </row>
    <row r="30" ht="12.75"/>
    <row r="31" ht="12.75">
      <c r="A31" s="56" t="s">
        <v>73</v>
      </c>
    </row>
    <row r="33" spans="1:17" ht="12.75">
      <c r="A33" s="74" t="s">
        <v>74</v>
      </c>
      <c r="B33" s="68"/>
      <c r="C33" s="68"/>
      <c r="D33" s="68"/>
      <c r="E33" s="69"/>
      <c r="F33" s="69"/>
      <c r="G33" s="69"/>
      <c r="H33" s="69"/>
      <c r="I33" s="69"/>
      <c r="J33" s="69"/>
      <c r="K33" s="69" t="s">
        <v>75</v>
      </c>
      <c r="L33" s="69"/>
      <c r="M33" s="69"/>
      <c r="N33" s="69"/>
      <c r="O33" s="69"/>
      <c r="P33" s="69"/>
      <c r="Q33" s="69"/>
    </row>
    <row r="34" spans="1:17" ht="12.75">
      <c r="A34" s="75"/>
      <c r="B34" s="69"/>
      <c r="C34" s="69" t="s">
        <v>76</v>
      </c>
      <c r="D34" s="70">
        <v>0.033</v>
      </c>
      <c r="E34" s="69"/>
      <c r="F34" s="69"/>
      <c r="G34" s="69"/>
      <c r="H34" s="69"/>
      <c r="I34" s="69"/>
      <c r="J34" s="69"/>
      <c r="K34" s="69" t="s">
        <v>77</v>
      </c>
      <c r="L34" s="69"/>
      <c r="M34" s="69"/>
      <c r="N34" s="69"/>
      <c r="O34" s="69"/>
      <c r="P34" s="69"/>
      <c r="Q34" s="69"/>
    </row>
    <row r="35" spans="1:17" ht="12.75">
      <c r="A35" s="75"/>
      <c r="B35" s="69"/>
      <c r="C35" s="69" t="s">
        <v>78</v>
      </c>
      <c r="D35" s="71">
        <v>0.025</v>
      </c>
      <c r="E35" s="69"/>
      <c r="F35" s="69"/>
      <c r="G35" s="69"/>
      <c r="H35" s="69"/>
      <c r="I35" s="69"/>
      <c r="J35" s="69"/>
      <c r="K35" s="69" t="s">
        <v>79</v>
      </c>
      <c r="L35" s="69"/>
      <c r="M35" s="69"/>
      <c r="N35" s="69"/>
      <c r="O35" s="69"/>
      <c r="P35" s="69"/>
      <c r="Q35" s="69"/>
    </row>
    <row r="36" spans="1:17" ht="12.75">
      <c r="A36" s="75"/>
      <c r="B36" s="69"/>
      <c r="C36" s="69" t="s">
        <v>80</v>
      </c>
      <c r="D36" s="71">
        <v>0.05</v>
      </c>
      <c r="E36" s="69"/>
      <c r="F36" s="69"/>
      <c r="G36" s="69"/>
      <c r="H36" s="69"/>
      <c r="I36" s="69"/>
      <c r="J36" s="69"/>
      <c r="K36" s="69" t="s">
        <v>81</v>
      </c>
      <c r="L36" s="69"/>
      <c r="M36" s="69"/>
      <c r="N36" s="69"/>
      <c r="O36" s="69"/>
      <c r="P36" s="69"/>
      <c r="Q36" s="69"/>
    </row>
    <row r="37" spans="1:17" ht="12.75">
      <c r="A37" s="75"/>
      <c r="B37" s="69"/>
      <c r="C37" s="69" t="s">
        <v>82</v>
      </c>
      <c r="D37" s="71">
        <v>0.06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75"/>
      <c r="B38" s="69"/>
      <c r="C38" s="69" t="s">
        <v>83</v>
      </c>
      <c r="D38" s="71">
        <v>0.065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75"/>
      <c r="B39" s="69"/>
      <c r="C39" s="69" t="s">
        <v>58</v>
      </c>
      <c r="D39" s="71">
        <v>0.15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75"/>
      <c r="B40" s="69"/>
      <c r="C40" s="69" t="s">
        <v>84</v>
      </c>
      <c r="D40" s="72">
        <v>0.3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3" spans="1:7" ht="26.25">
      <c r="A43" s="57" t="s">
        <v>61</v>
      </c>
      <c r="C43" s="58">
        <f>Résultats!L16</f>
        <v>6</v>
      </c>
      <c r="D43" s="59" t="s">
        <v>60</v>
      </c>
      <c r="F43" s="60" t="s">
        <v>92</v>
      </c>
      <c r="G43" s="28"/>
    </row>
    <row r="44" ht="12.75">
      <c r="A44" s="57"/>
    </row>
    <row r="45" spans="1:31" ht="12.75">
      <c r="A45" s="57" t="s">
        <v>62</v>
      </c>
      <c r="C45" s="61">
        <v>90</v>
      </c>
      <c r="G45" s="61">
        <v>64</v>
      </c>
      <c r="K45" s="61">
        <v>45</v>
      </c>
      <c r="O45" s="61">
        <v>32</v>
      </c>
      <c r="S45" s="61">
        <v>22</v>
      </c>
      <c r="W45" s="61">
        <v>16</v>
      </c>
      <c r="AA45" s="61">
        <v>11</v>
      </c>
      <c r="AE45" s="61">
        <v>8</v>
      </c>
    </row>
    <row r="46" spans="1:33" ht="240.75">
      <c r="A46" s="57" t="s">
        <v>63</v>
      </c>
      <c r="B46" s="62" t="s">
        <v>64</v>
      </c>
      <c r="C46" s="62" t="s">
        <v>65</v>
      </c>
      <c r="D46" s="63" t="s">
        <v>66</v>
      </c>
      <c r="E46" s="63" t="s">
        <v>67</v>
      </c>
      <c r="F46" s="64" t="s">
        <v>64</v>
      </c>
      <c r="G46" s="62" t="s">
        <v>65</v>
      </c>
      <c r="H46" s="63" t="s">
        <v>66</v>
      </c>
      <c r="I46" s="63" t="s">
        <v>67</v>
      </c>
      <c r="J46" s="64" t="s">
        <v>64</v>
      </c>
      <c r="K46" s="62" t="s">
        <v>65</v>
      </c>
      <c r="L46" s="63" t="s">
        <v>66</v>
      </c>
      <c r="M46" s="63" t="s">
        <v>67</v>
      </c>
      <c r="N46" s="64" t="s">
        <v>64</v>
      </c>
      <c r="O46" s="62" t="s">
        <v>65</v>
      </c>
      <c r="P46" s="63" t="s">
        <v>66</v>
      </c>
      <c r="Q46" s="63" t="s">
        <v>67</v>
      </c>
      <c r="R46" s="64" t="s">
        <v>64</v>
      </c>
      <c r="S46" s="62" t="s">
        <v>65</v>
      </c>
      <c r="T46" s="63" t="s">
        <v>66</v>
      </c>
      <c r="U46" s="63" t="s">
        <v>67</v>
      </c>
      <c r="V46" s="64" t="s">
        <v>64</v>
      </c>
      <c r="W46" s="62" t="s">
        <v>65</v>
      </c>
      <c r="X46" s="63" t="s">
        <v>66</v>
      </c>
      <c r="Y46" s="63" t="s">
        <v>67</v>
      </c>
      <c r="Z46" s="64" t="s">
        <v>64</v>
      </c>
      <c r="AA46" s="62" t="s">
        <v>65</v>
      </c>
      <c r="AB46" s="63" t="s">
        <v>66</v>
      </c>
      <c r="AC46" s="63" t="s">
        <v>67</v>
      </c>
      <c r="AD46" s="64" t="s">
        <v>64</v>
      </c>
      <c r="AE46" s="62" t="s">
        <v>65</v>
      </c>
      <c r="AF46" s="63" t="s">
        <v>66</v>
      </c>
      <c r="AG46" s="63" t="s">
        <v>67</v>
      </c>
    </row>
    <row r="47" spans="1:33" ht="12.75">
      <c r="A47" s="65">
        <v>0.5</v>
      </c>
      <c r="B47" s="21">
        <f aca="true" t="shared" si="32" ref="B47:B63">($C$3*($C$3/C$5))/$C$2/1000</f>
        <v>0.6225589225589225</v>
      </c>
      <c r="C47" s="23" t="str">
        <f aca="true" t="shared" si="33" ref="C47:C63">IF(OR($C$43/$C$5&lt;2*$C$2,$C$2*1000&lt;$C$5),"nc",($B47*$A47)/($B47+($A47-$C$43/1000)))</f>
        <v>nc</v>
      </c>
      <c r="D47" s="22" t="str">
        <f aca="true" t="shared" si="34" ref="D47:D63">IF(OR($C$43/$C$5&lt;2*$C$2,$C$2*1000&lt;$C$5),"nc",IF(($B47*$A47)/($B47-($A47-$C$43/1000))&lt;=0,"infini",($B47*$A47)/($B47-($A47-$C$43/1000))))</f>
        <v>nc</v>
      </c>
      <c r="E47" s="22" t="str">
        <f aca="true" t="shared" si="35" ref="E47:E63">IF(OR(C47="nc",D47="nc"),"nc",IF(D47="infini","infini",D47-C47))</f>
        <v>nc</v>
      </c>
      <c r="F47" s="24">
        <f aca="true" t="shared" si="36" ref="F47:F63">($C$43*($C$43/G$5))/$C$2/1000</f>
        <v>0.017045454545454544</v>
      </c>
      <c r="G47" s="23" t="str">
        <f aca="true" t="shared" si="37" ref="G47:G63">IF(OR($C$43/$G$5&lt;2*$C$2,$C$2*1000&lt;$G$5),"nc",($F47*$A47)/($F47+($A47-$C$43/1000)))</f>
        <v>nc</v>
      </c>
      <c r="H47" s="22" t="str">
        <f aca="true" t="shared" si="38" ref="H47:H63">IF(OR($C$43/$G$5&lt;2*$C$2,$C$2*1000&lt;$G$5),"nc",IF(($F47*$A47)/($F47-($A47-$C$43/1000))&lt;=0,"infini",($F47*$A47)/($F47-($A47-$C$43/1000))))</f>
        <v>nc</v>
      </c>
      <c r="I47" s="22" t="str">
        <f aca="true" t="shared" si="39" ref="I47:I63">IF(OR($C$43/$G$5&lt;2*$C$2,$C$2*1000&lt;$G$5),"nc",IF(H47="infini","infini",H47-G47))</f>
        <v>nc</v>
      </c>
      <c r="J47" s="24">
        <f aca="true" t="shared" si="40" ref="J47:J63">($C$43*($C$43/K$5))/$C$2/1000</f>
        <v>0.024242424242424242</v>
      </c>
      <c r="K47" s="23" t="str">
        <f aca="true" t="shared" si="41" ref="K47:K63">IF(OR($C$43/$K$5&lt;2*$C$2,$C$2*1000&lt;$K$5),"nc",($J47*$A47)/($J47+($A47-$C$43/1000)))</f>
        <v>nc</v>
      </c>
      <c r="L47" s="22" t="str">
        <f aca="true" t="shared" si="42" ref="L47:L63">IF(OR($C$43/$K$5&lt;2*$C$2,$C$2*1000&lt;$K$5),"nc",IF(($J47*$A47)/($J47-($A47-$C$43/1000))&lt;=0,"infini",($J47*$A47)/($J47-($A47-$C$43/1000))))</f>
        <v>nc</v>
      </c>
      <c r="M47" s="22" t="str">
        <f aca="true" t="shared" si="43" ref="M47:M63">IF(OR($C$43/$K$5&lt;2*$C$2,$C$2*1000&lt;$K$5),"nc",IF(L47="infini","infini",L47-K47))</f>
        <v>nc</v>
      </c>
      <c r="N47" s="24">
        <f aca="true" t="shared" si="44" ref="N47:N63">($C$43*($C$43/O$5))/$C$2/1000</f>
        <v>0.03409090909090909</v>
      </c>
      <c r="O47" s="23">
        <f aca="true" t="shared" si="45" ref="O47:O63">IF(OR($C$43/$O$5&lt;2*$C$2,$C$2*1000&lt;$O$5),"nc",($N47*$A47)/($N47+($A47-$C$43/1000)))</f>
        <v>0.032277500430366673</v>
      </c>
      <c r="P47" s="22" t="str">
        <f aca="true" t="shared" si="46" ref="P47:P63">IF(OR($C$43/$O$5&lt;2*$C$2,$C$2*1000&lt;$O$5),"nc",IF(($N47*$A47)/($N47-($A47-$C$43/1000))&lt;=0,"infini",($N47*$A47)/($N47-($A47-$C$43/1000))))</f>
        <v>infini</v>
      </c>
      <c r="Q47" s="22" t="str">
        <f aca="true" t="shared" si="47" ref="Q47:Q63">IF(OR($C$43/$O$5&lt;2*$C$2,$C$2*1000&lt;$O$5),"nc",IF(P47="infini","infini",P47-O47))</f>
        <v>infini</v>
      </c>
      <c r="R47" s="24">
        <f aca="true" t="shared" si="48" ref="R47:R63">($C$43*($C$43/S$5))/$C$2/1000</f>
        <v>0.04958677685950413</v>
      </c>
      <c r="S47" s="23">
        <f aca="true" t="shared" si="49" ref="S47:S63">IF(OR($C$43/$S$5&lt;2*$C$2,$C$2*1000&lt;$S$5),"nc",($R47*$A47)/($R47+($A47-$C$43/1000)))</f>
        <v>0.04561072764314167</v>
      </c>
      <c r="T47" s="22" t="str">
        <f aca="true" t="shared" si="50" ref="T47:T63">IF(OR($C$43/$S$5&lt;2*$C$2,$C$2*1000&lt;$S$5),"nc",IF(($R47*$A47)/($R47-($A47-$C$43/1000))&lt;=0,"infini",($R47*$A47)/($R47-($A47-$C$43/1000))))</f>
        <v>infini</v>
      </c>
      <c r="U47" s="22" t="str">
        <f aca="true" t="shared" si="51" ref="U47:U63">IF(OR($C$43/$S$5&lt;2*$C$2,$C$2*1000&lt;$S$5),"nc",IF(T47="infini","infini",T47-S47))</f>
        <v>infini</v>
      </c>
      <c r="V47" s="24">
        <f aca="true" t="shared" si="52" ref="V47:V63">($C$43*($C$43/W$5))/$C$2/1000</f>
        <v>0.06818181818181818</v>
      </c>
      <c r="W47" s="23">
        <f aca="true" t="shared" si="53" ref="W47:W63">IF(OR($C$43/$W$5&lt;2*$C$2,$C$2*1000&lt;$W$5),"nc",($V47*$A47)/($V47+($A47-$C$43/1000)))</f>
        <v>0.06064036222509703</v>
      </c>
      <c r="X47" s="22" t="str">
        <f aca="true" t="shared" si="54" ref="X47:X63">IF(OR($C$43/$W$5&lt;2*$C$2,$C$2*1000&lt;$W$5),"nc",IF(($V47*$A47)/($V47-($A47-$C$43/1000))&lt;=0,"infini",($V47*$A47)/($V47-($A47-$C$43/1000))))</f>
        <v>infini</v>
      </c>
      <c r="Y47" s="22" t="str">
        <f aca="true" t="shared" si="55" ref="Y47:Y63">IF(OR($C$43/$W$5&lt;2*$C$2,$C$2*1000&lt;$W$5),"nc",IF(X47="infini","infini",X47-W47))</f>
        <v>infini</v>
      </c>
      <c r="Z47" s="24">
        <f aca="true" t="shared" si="56" ref="Z47:Z63">($C$43*($C$43/AA$5))/$C$2/1000</f>
        <v>0.09917355371900825</v>
      </c>
      <c r="AA47" s="23">
        <f aca="true" t="shared" si="57" ref="AA47:AA63">IF(OR($C$43/$AA$5&lt;2*$C$2,$C$2*1000&lt;$AA$5),"nc",($Z47*$A47)/($Z47+($A47-$C$43/1000)))</f>
        <v>0.08359573104466797</v>
      </c>
      <c r="AB47" s="22" t="str">
        <f aca="true" t="shared" si="58" ref="AB47:AB63">IF(OR($C$43/$AA$5&lt;2*$C$2,$C$2*1000&lt;$AA$5),"nc",IF(($Z47*$A47)/($Z47-($A47-$C$43/1000))&lt;=0,"infini",($Z47*$A47)/($Z47-($A47-$C$43/1000))))</f>
        <v>infini</v>
      </c>
      <c r="AC47" s="22" t="str">
        <f aca="true" t="shared" si="59" ref="AC47:AC63">IF(OR($C$43/$AA$5&lt;2*$C$2,$C$2*1000&lt;$AA$5),"nc",IF(AB47="infini","infini",AB47-AA47))</f>
        <v>infini</v>
      </c>
      <c r="AD47" s="24">
        <f aca="true" t="shared" si="60" ref="AD47:AD63">($C$43*($C$43/AE$5))/$C$2/1000</f>
        <v>0.13636363636363635</v>
      </c>
      <c r="AE47" s="23">
        <f aca="true" t="shared" si="61" ref="AE47:AE63">IF(OR($C$43/$AE$5&lt;2*$C$2,$C$2*1000&lt;$AE$5),"nc",($AD47*$A47)/($AD47+($A47-$C$43/1000)))</f>
        <v>0.10816267666570521</v>
      </c>
      <c r="AF47" s="22" t="str">
        <f aca="true" t="shared" si="62" ref="AF47:AF63">IF(OR($C$43/$AE$5&lt;2*$C$2,$C$2*1000&lt;$AE$5),"nc",IF(($AD47*$A47)/($AD47-($A47-$C$43/1000))&lt;=0,"infini",($AD47*$A47)/($AD47-($A47-$C$43/1000))))</f>
        <v>infini</v>
      </c>
      <c r="AG47" s="22" t="str">
        <f aca="true" t="shared" si="63" ref="AG47:AG63">IF(OR($C$43/$AE$5&lt;2*$C$2,$C$2*1000&lt;$AE$5),"nc",IF(AF47="infini","infini",AF47-AE47))</f>
        <v>infini</v>
      </c>
    </row>
    <row r="48" spans="1:33" ht="12.75">
      <c r="A48" s="67">
        <v>0.75</v>
      </c>
      <c r="B48" s="21">
        <f t="shared" si="32"/>
        <v>0.6225589225589225</v>
      </c>
      <c r="C48" s="26" t="str">
        <f t="shared" si="33"/>
        <v>nc</v>
      </c>
      <c r="D48" s="25" t="str">
        <f t="shared" si="34"/>
        <v>nc</v>
      </c>
      <c r="E48" s="25" t="str">
        <f t="shared" si="35"/>
        <v>nc</v>
      </c>
      <c r="F48" s="27">
        <f t="shared" si="36"/>
        <v>0.017045454545454544</v>
      </c>
      <c r="G48" s="26" t="str">
        <f t="shared" si="37"/>
        <v>nc</v>
      </c>
      <c r="H48" s="25" t="str">
        <f t="shared" si="38"/>
        <v>nc</v>
      </c>
      <c r="I48" s="25" t="str">
        <f t="shared" si="39"/>
        <v>nc</v>
      </c>
      <c r="J48" s="27">
        <f t="shared" si="40"/>
        <v>0.024242424242424242</v>
      </c>
      <c r="K48" s="26" t="str">
        <f t="shared" si="41"/>
        <v>nc</v>
      </c>
      <c r="L48" s="25" t="str">
        <f t="shared" si="42"/>
        <v>nc</v>
      </c>
      <c r="M48" s="25" t="str">
        <f t="shared" si="43"/>
        <v>nc</v>
      </c>
      <c r="N48" s="27">
        <f t="shared" si="44"/>
        <v>0.03409090909090909</v>
      </c>
      <c r="O48" s="26">
        <f t="shared" si="45"/>
        <v>0.03286014721345951</v>
      </c>
      <c r="P48" s="25" t="str">
        <f t="shared" si="46"/>
        <v>infini</v>
      </c>
      <c r="Q48" s="25" t="str">
        <f t="shared" si="47"/>
        <v>infini</v>
      </c>
      <c r="R48" s="27">
        <f t="shared" si="48"/>
        <v>0.04958677685950413</v>
      </c>
      <c r="S48" s="26">
        <f t="shared" si="49"/>
        <v>0.04686328417895526</v>
      </c>
      <c r="T48" s="25" t="str">
        <f t="shared" si="50"/>
        <v>infini</v>
      </c>
      <c r="U48" s="25" t="str">
        <f t="shared" si="51"/>
        <v>infini</v>
      </c>
      <c r="V48" s="27">
        <f t="shared" si="52"/>
        <v>0.06818181818181818</v>
      </c>
      <c r="W48" s="26">
        <f t="shared" si="53"/>
        <v>0.062961719274681</v>
      </c>
      <c r="X48" s="25" t="str">
        <f t="shared" si="54"/>
        <v>infini</v>
      </c>
      <c r="Y48" s="25" t="str">
        <f t="shared" si="55"/>
        <v>infini</v>
      </c>
      <c r="Z48" s="27">
        <f t="shared" si="56"/>
        <v>0.09917355371900825</v>
      </c>
      <c r="AA48" s="26">
        <f t="shared" si="57"/>
        <v>0.08821453775582215</v>
      </c>
      <c r="AB48" s="25" t="str">
        <f t="shared" si="58"/>
        <v>infini</v>
      </c>
      <c r="AC48" s="25" t="str">
        <f t="shared" si="59"/>
        <v>infini</v>
      </c>
      <c r="AD48" s="27">
        <f t="shared" si="60"/>
        <v>0.13636363636363635</v>
      </c>
      <c r="AE48" s="26">
        <f t="shared" si="61"/>
        <v>0.11617100371747212</v>
      </c>
      <c r="AF48" s="25" t="str">
        <f t="shared" si="62"/>
        <v>infini</v>
      </c>
      <c r="AG48" s="25" t="str">
        <f t="shared" si="63"/>
        <v>infini</v>
      </c>
    </row>
    <row r="49" spans="1:33" ht="12.75">
      <c r="A49" s="67">
        <v>1</v>
      </c>
      <c r="B49" s="21">
        <f t="shared" si="32"/>
        <v>0.6225589225589225</v>
      </c>
      <c r="C49" s="23" t="str">
        <f t="shared" si="33"/>
        <v>nc</v>
      </c>
      <c r="D49" s="22" t="str">
        <f t="shared" si="34"/>
        <v>nc</v>
      </c>
      <c r="E49" s="22" t="str">
        <f t="shared" si="35"/>
        <v>nc</v>
      </c>
      <c r="F49" s="24">
        <f t="shared" si="36"/>
        <v>0.017045454545454544</v>
      </c>
      <c r="G49" s="23" t="str">
        <f t="shared" si="37"/>
        <v>nc</v>
      </c>
      <c r="H49" s="22" t="str">
        <f t="shared" si="38"/>
        <v>nc</v>
      </c>
      <c r="I49" s="22" t="str">
        <f t="shared" si="39"/>
        <v>nc</v>
      </c>
      <c r="J49" s="24">
        <f t="shared" si="40"/>
        <v>0.024242424242424242</v>
      </c>
      <c r="K49" s="23" t="str">
        <f t="shared" si="41"/>
        <v>nc</v>
      </c>
      <c r="L49" s="22" t="str">
        <f t="shared" si="42"/>
        <v>nc</v>
      </c>
      <c r="M49" s="22" t="str">
        <f t="shared" si="43"/>
        <v>nc</v>
      </c>
      <c r="N49" s="24">
        <f t="shared" si="44"/>
        <v>0.03409090909090909</v>
      </c>
      <c r="O49" s="23">
        <f t="shared" si="45"/>
        <v>0.033159430542046155</v>
      </c>
      <c r="P49" s="22" t="str">
        <f t="shared" si="46"/>
        <v>infini</v>
      </c>
      <c r="Q49" s="22" t="str">
        <f t="shared" si="47"/>
        <v>infini</v>
      </c>
      <c r="R49" s="24">
        <f t="shared" si="48"/>
        <v>0.04958677685950413</v>
      </c>
      <c r="S49" s="23">
        <f t="shared" si="49"/>
        <v>0.04751571978396185</v>
      </c>
      <c r="T49" s="22" t="str">
        <f t="shared" si="50"/>
        <v>infini</v>
      </c>
      <c r="U49" s="22" t="str">
        <f t="shared" si="51"/>
        <v>infini</v>
      </c>
      <c r="V49" s="24">
        <f t="shared" si="52"/>
        <v>0.06818181818181818</v>
      </c>
      <c r="W49" s="23">
        <f t="shared" si="53"/>
        <v>0.0641903457719959</v>
      </c>
      <c r="X49" s="22" t="str">
        <f t="shared" si="54"/>
        <v>infini</v>
      </c>
      <c r="Y49" s="22" t="str">
        <f t="shared" si="55"/>
        <v>infini</v>
      </c>
      <c r="Z49" s="24">
        <f t="shared" si="56"/>
        <v>0.09917355371900825</v>
      </c>
      <c r="AA49" s="23">
        <f t="shared" si="57"/>
        <v>0.09072077656984744</v>
      </c>
      <c r="AB49" s="22" t="str">
        <f t="shared" si="58"/>
        <v>infini</v>
      </c>
      <c r="AC49" s="22" t="str">
        <f t="shared" si="59"/>
        <v>infini</v>
      </c>
      <c r="AD49" s="24">
        <f t="shared" si="60"/>
        <v>0.13636363636363635</v>
      </c>
      <c r="AE49" s="23">
        <f t="shared" si="61"/>
        <v>0.1206369631655139</v>
      </c>
      <c r="AF49" s="22" t="str">
        <f t="shared" si="62"/>
        <v>infini</v>
      </c>
      <c r="AG49" s="22" t="str">
        <f t="shared" si="63"/>
        <v>infini</v>
      </c>
    </row>
    <row r="50" spans="1:33" ht="12.75">
      <c r="A50" s="67">
        <v>1.25</v>
      </c>
      <c r="B50" s="21">
        <f t="shared" si="32"/>
        <v>0.6225589225589225</v>
      </c>
      <c r="C50" s="26" t="str">
        <f t="shared" si="33"/>
        <v>nc</v>
      </c>
      <c r="D50" s="25" t="str">
        <f t="shared" si="34"/>
        <v>nc</v>
      </c>
      <c r="E50" s="25" t="str">
        <f t="shared" si="35"/>
        <v>nc</v>
      </c>
      <c r="F50" s="27">
        <f t="shared" si="36"/>
        <v>0.017045454545454544</v>
      </c>
      <c r="G50" s="26" t="str">
        <f t="shared" si="37"/>
        <v>nc</v>
      </c>
      <c r="H50" s="25" t="str">
        <f t="shared" si="38"/>
        <v>nc</v>
      </c>
      <c r="I50" s="25" t="str">
        <f t="shared" si="39"/>
        <v>nc</v>
      </c>
      <c r="J50" s="27">
        <f t="shared" si="40"/>
        <v>0.024242424242424242</v>
      </c>
      <c r="K50" s="26" t="str">
        <f t="shared" si="41"/>
        <v>nc</v>
      </c>
      <c r="L50" s="25" t="str">
        <f t="shared" si="42"/>
        <v>nc</v>
      </c>
      <c r="M50" s="25" t="str">
        <f t="shared" si="43"/>
        <v>nc</v>
      </c>
      <c r="N50" s="27">
        <f t="shared" si="44"/>
        <v>0.03409090909090909</v>
      </c>
      <c r="O50" s="26">
        <f t="shared" si="45"/>
        <v>0.03334163169499964</v>
      </c>
      <c r="P50" s="25" t="str">
        <f t="shared" si="46"/>
        <v>infini</v>
      </c>
      <c r="Q50" s="25" t="str">
        <f t="shared" si="47"/>
        <v>infini</v>
      </c>
      <c r="R50" s="27">
        <f t="shared" si="48"/>
        <v>0.04958677685950413</v>
      </c>
      <c r="S50" s="26">
        <f t="shared" si="49"/>
        <v>0.047915974547034314</v>
      </c>
      <c r="T50" s="25" t="str">
        <f t="shared" si="50"/>
        <v>infini</v>
      </c>
      <c r="U50" s="25" t="str">
        <f t="shared" si="51"/>
        <v>infini</v>
      </c>
      <c r="V50" s="27">
        <f t="shared" si="52"/>
        <v>0.06818181818181818</v>
      </c>
      <c r="W50" s="26">
        <f t="shared" si="53"/>
        <v>0.06495081058611611</v>
      </c>
      <c r="X50" s="25" t="str">
        <f t="shared" si="54"/>
        <v>infini</v>
      </c>
      <c r="Y50" s="25" t="str">
        <f t="shared" si="55"/>
        <v>infini</v>
      </c>
      <c r="Z50" s="27">
        <f t="shared" si="56"/>
        <v>0.09917355371900825</v>
      </c>
      <c r="AA50" s="26">
        <f t="shared" si="57"/>
        <v>0.09229406118480962</v>
      </c>
      <c r="AB50" s="25" t="str">
        <f t="shared" si="58"/>
        <v>infini</v>
      </c>
      <c r="AC50" s="25" t="str">
        <f t="shared" si="59"/>
        <v>infini</v>
      </c>
      <c r="AD50" s="27">
        <f t="shared" si="60"/>
        <v>0.13636363636363635</v>
      </c>
      <c r="AE50" s="26">
        <f t="shared" si="61"/>
        <v>0.12348524762908322</v>
      </c>
      <c r="AF50" s="25" t="str">
        <f t="shared" si="62"/>
        <v>infini</v>
      </c>
      <c r="AG50" s="25" t="str">
        <f t="shared" si="63"/>
        <v>infini</v>
      </c>
    </row>
    <row r="51" spans="1:33" ht="12.75">
      <c r="A51" s="67">
        <v>1.5</v>
      </c>
      <c r="B51" s="21">
        <f t="shared" si="32"/>
        <v>0.6225589225589225</v>
      </c>
      <c r="C51" s="23" t="str">
        <f t="shared" si="33"/>
        <v>nc</v>
      </c>
      <c r="D51" s="22" t="str">
        <f t="shared" si="34"/>
        <v>nc</v>
      </c>
      <c r="E51" s="22" t="str">
        <f t="shared" si="35"/>
        <v>nc</v>
      </c>
      <c r="F51" s="24">
        <f t="shared" si="36"/>
        <v>0.017045454545454544</v>
      </c>
      <c r="G51" s="23" t="str">
        <f t="shared" si="37"/>
        <v>nc</v>
      </c>
      <c r="H51" s="22" t="str">
        <f t="shared" si="38"/>
        <v>nc</v>
      </c>
      <c r="I51" s="22" t="str">
        <f t="shared" si="39"/>
        <v>nc</v>
      </c>
      <c r="J51" s="24">
        <f t="shared" si="40"/>
        <v>0.024242424242424242</v>
      </c>
      <c r="K51" s="23" t="str">
        <f t="shared" si="41"/>
        <v>nc</v>
      </c>
      <c r="L51" s="22" t="str">
        <f t="shared" si="42"/>
        <v>nc</v>
      </c>
      <c r="M51" s="22" t="str">
        <f t="shared" si="43"/>
        <v>nc</v>
      </c>
      <c r="N51" s="24">
        <f t="shared" si="44"/>
        <v>0.03409090909090909</v>
      </c>
      <c r="O51" s="23">
        <f t="shared" si="45"/>
        <v>0.03346421559878636</v>
      </c>
      <c r="P51" s="22" t="str">
        <f t="shared" si="46"/>
        <v>infini</v>
      </c>
      <c r="Q51" s="22" t="str">
        <f t="shared" si="47"/>
        <v>infini</v>
      </c>
      <c r="R51" s="24">
        <f t="shared" si="48"/>
        <v>0.04958677685950413</v>
      </c>
      <c r="S51" s="23">
        <f t="shared" si="49"/>
        <v>0.048186578431687485</v>
      </c>
      <c r="T51" s="22" t="str">
        <f t="shared" si="50"/>
        <v>infini</v>
      </c>
      <c r="U51" s="22" t="str">
        <f t="shared" si="51"/>
        <v>infini</v>
      </c>
      <c r="V51" s="24">
        <f t="shared" si="52"/>
        <v>0.06818181818181818</v>
      </c>
      <c r="W51" s="23">
        <f t="shared" si="53"/>
        <v>0.06546787709497207</v>
      </c>
      <c r="X51" s="22" t="str">
        <f t="shared" si="54"/>
        <v>infini</v>
      </c>
      <c r="Y51" s="22" t="str">
        <f t="shared" si="55"/>
        <v>infini</v>
      </c>
      <c r="Z51" s="24">
        <f t="shared" si="56"/>
        <v>0.09917355371900825</v>
      </c>
      <c r="AA51" s="23">
        <f t="shared" si="57"/>
        <v>0.09337358772448566</v>
      </c>
      <c r="AB51" s="22" t="str">
        <f t="shared" si="58"/>
        <v>infini</v>
      </c>
      <c r="AC51" s="22" t="str">
        <f t="shared" si="59"/>
        <v>infini</v>
      </c>
      <c r="AD51" s="24">
        <f t="shared" si="60"/>
        <v>0.13636363636363635</v>
      </c>
      <c r="AE51" s="23">
        <f t="shared" si="61"/>
        <v>0.12546002007360318</v>
      </c>
      <c r="AF51" s="22" t="str">
        <f t="shared" si="62"/>
        <v>infini</v>
      </c>
      <c r="AG51" s="22" t="str">
        <f t="shared" si="63"/>
        <v>infini</v>
      </c>
    </row>
    <row r="52" spans="1:33" ht="12.75">
      <c r="A52" s="67">
        <v>1.75</v>
      </c>
      <c r="B52" s="21">
        <f t="shared" si="32"/>
        <v>0.6225589225589225</v>
      </c>
      <c r="C52" s="26" t="str">
        <f t="shared" si="33"/>
        <v>nc</v>
      </c>
      <c r="D52" s="25" t="str">
        <f t="shared" si="34"/>
        <v>nc</v>
      </c>
      <c r="E52" s="25" t="str">
        <f t="shared" si="35"/>
        <v>nc</v>
      </c>
      <c r="F52" s="27">
        <f t="shared" si="36"/>
        <v>0.017045454545454544</v>
      </c>
      <c r="G52" s="26" t="str">
        <f t="shared" si="37"/>
        <v>nc</v>
      </c>
      <c r="H52" s="25" t="str">
        <f t="shared" si="38"/>
        <v>nc</v>
      </c>
      <c r="I52" s="25" t="str">
        <f t="shared" si="39"/>
        <v>nc</v>
      </c>
      <c r="J52" s="27">
        <f t="shared" si="40"/>
        <v>0.024242424242424242</v>
      </c>
      <c r="K52" s="26" t="str">
        <f t="shared" si="41"/>
        <v>nc</v>
      </c>
      <c r="L52" s="25" t="str">
        <f t="shared" si="42"/>
        <v>nc</v>
      </c>
      <c r="M52" s="25" t="str">
        <f t="shared" si="43"/>
        <v>nc</v>
      </c>
      <c r="N52" s="27">
        <f t="shared" si="44"/>
        <v>0.03409090909090909</v>
      </c>
      <c r="O52" s="26">
        <f t="shared" si="45"/>
        <v>0.03355232885116825</v>
      </c>
      <c r="P52" s="25" t="str">
        <f t="shared" si="46"/>
        <v>infini</v>
      </c>
      <c r="Q52" s="25" t="str">
        <f t="shared" si="47"/>
        <v>infini</v>
      </c>
      <c r="R52" s="27">
        <f t="shared" si="48"/>
        <v>0.04958677685950413</v>
      </c>
      <c r="S52" s="26">
        <f t="shared" si="49"/>
        <v>0.048381745797699785</v>
      </c>
      <c r="T52" s="25" t="str">
        <f t="shared" si="50"/>
        <v>infini</v>
      </c>
      <c r="U52" s="25" t="str">
        <f t="shared" si="51"/>
        <v>infini</v>
      </c>
      <c r="V52" s="27">
        <f t="shared" si="52"/>
        <v>0.06818181818181818</v>
      </c>
      <c r="W52" s="26">
        <f t="shared" si="53"/>
        <v>0.065842279522424</v>
      </c>
      <c r="X52" s="25" t="str">
        <f t="shared" si="54"/>
        <v>infini</v>
      </c>
      <c r="Y52" s="25" t="str">
        <f t="shared" si="55"/>
        <v>infini</v>
      </c>
      <c r="Z52" s="27">
        <f t="shared" si="56"/>
        <v>0.09917355371900825</v>
      </c>
      <c r="AA52" s="26">
        <f t="shared" si="57"/>
        <v>0.0941602697467537</v>
      </c>
      <c r="AB52" s="25" t="str">
        <f t="shared" si="58"/>
        <v>infini</v>
      </c>
      <c r="AC52" s="25" t="str">
        <f t="shared" si="59"/>
        <v>infini</v>
      </c>
      <c r="AD52" s="27">
        <f t="shared" si="60"/>
        <v>0.13636363636363635</v>
      </c>
      <c r="AE52" s="26">
        <f t="shared" si="61"/>
        <v>0.1269096886482305</v>
      </c>
      <c r="AF52" s="25" t="str">
        <f t="shared" si="62"/>
        <v>infini</v>
      </c>
      <c r="AG52" s="25" t="str">
        <f t="shared" si="63"/>
        <v>infini</v>
      </c>
    </row>
    <row r="53" spans="1:33" ht="12.75">
      <c r="A53" s="67">
        <v>2</v>
      </c>
      <c r="B53" s="21">
        <f t="shared" si="32"/>
        <v>0.6225589225589225</v>
      </c>
      <c r="C53" s="23" t="str">
        <f t="shared" si="33"/>
        <v>nc</v>
      </c>
      <c r="D53" s="22" t="str">
        <f t="shared" si="34"/>
        <v>nc</v>
      </c>
      <c r="E53" s="22" t="str">
        <f t="shared" si="35"/>
        <v>nc</v>
      </c>
      <c r="F53" s="24">
        <f t="shared" si="36"/>
        <v>0.017045454545454544</v>
      </c>
      <c r="G53" s="23" t="str">
        <f t="shared" si="37"/>
        <v>nc</v>
      </c>
      <c r="H53" s="22" t="str">
        <f t="shared" si="38"/>
        <v>nc</v>
      </c>
      <c r="I53" s="22" t="str">
        <f t="shared" si="39"/>
        <v>nc</v>
      </c>
      <c r="J53" s="24">
        <f t="shared" si="40"/>
        <v>0.024242424242424242</v>
      </c>
      <c r="K53" s="23" t="str">
        <f t="shared" si="41"/>
        <v>nc</v>
      </c>
      <c r="L53" s="22" t="str">
        <f t="shared" si="42"/>
        <v>nc</v>
      </c>
      <c r="M53" s="22" t="str">
        <f t="shared" si="43"/>
        <v>nc</v>
      </c>
      <c r="N53" s="24">
        <f t="shared" si="44"/>
        <v>0.03409090909090909</v>
      </c>
      <c r="O53" s="23">
        <f t="shared" si="45"/>
        <v>0.033618718902685016</v>
      </c>
      <c r="P53" s="22" t="str">
        <f t="shared" si="46"/>
        <v>infini</v>
      </c>
      <c r="Q53" s="22" t="str">
        <f t="shared" si="47"/>
        <v>infini</v>
      </c>
      <c r="R53" s="24">
        <f t="shared" si="48"/>
        <v>0.04958677685950413</v>
      </c>
      <c r="S53" s="23">
        <f t="shared" si="49"/>
        <v>0.048529161982254494</v>
      </c>
      <c r="T53" s="22" t="str">
        <f t="shared" si="50"/>
        <v>infini</v>
      </c>
      <c r="U53" s="22" t="str">
        <f t="shared" si="51"/>
        <v>infini</v>
      </c>
      <c r="V53" s="24">
        <f t="shared" si="52"/>
        <v>0.06818181818181818</v>
      </c>
      <c r="W53" s="23">
        <f t="shared" si="53"/>
        <v>0.06612590372068418</v>
      </c>
      <c r="X53" s="22" t="str">
        <f t="shared" si="54"/>
        <v>infini</v>
      </c>
      <c r="Y53" s="22" t="str">
        <f t="shared" si="55"/>
        <v>infini</v>
      </c>
      <c r="Z53" s="24">
        <f t="shared" si="56"/>
        <v>0.09917355371900825</v>
      </c>
      <c r="AA53" s="23">
        <f t="shared" si="57"/>
        <v>0.09475903566888033</v>
      </c>
      <c r="AB53" s="22" t="str">
        <f t="shared" si="58"/>
        <v>infini</v>
      </c>
      <c r="AC53" s="22" t="str">
        <f t="shared" si="59"/>
        <v>infini</v>
      </c>
      <c r="AD53" s="24">
        <f t="shared" si="60"/>
        <v>0.13636363636363635</v>
      </c>
      <c r="AE53" s="23">
        <f t="shared" si="61"/>
        <v>0.12801911752154987</v>
      </c>
      <c r="AF53" s="22" t="str">
        <f t="shared" si="62"/>
        <v>infini</v>
      </c>
      <c r="AG53" s="22" t="str">
        <f t="shared" si="63"/>
        <v>infini</v>
      </c>
    </row>
    <row r="54" spans="1:33" ht="12.75">
      <c r="A54" s="67">
        <v>2.25</v>
      </c>
      <c r="B54" s="21">
        <f t="shared" si="32"/>
        <v>0.6225589225589225</v>
      </c>
      <c r="C54" s="26" t="str">
        <f t="shared" si="33"/>
        <v>nc</v>
      </c>
      <c r="D54" s="25" t="str">
        <f t="shared" si="34"/>
        <v>nc</v>
      </c>
      <c r="E54" s="25" t="str">
        <f t="shared" si="35"/>
        <v>nc</v>
      </c>
      <c r="F54" s="27">
        <f t="shared" si="36"/>
        <v>0.017045454545454544</v>
      </c>
      <c r="G54" s="26" t="str">
        <f t="shared" si="37"/>
        <v>nc</v>
      </c>
      <c r="H54" s="25" t="str">
        <f t="shared" si="38"/>
        <v>nc</v>
      </c>
      <c r="I54" s="25" t="str">
        <f t="shared" si="39"/>
        <v>nc</v>
      </c>
      <c r="J54" s="27">
        <f t="shared" si="40"/>
        <v>0.024242424242424242</v>
      </c>
      <c r="K54" s="26" t="str">
        <f t="shared" si="41"/>
        <v>nc</v>
      </c>
      <c r="L54" s="25" t="str">
        <f t="shared" si="42"/>
        <v>nc</v>
      </c>
      <c r="M54" s="25" t="str">
        <f t="shared" si="43"/>
        <v>nc</v>
      </c>
      <c r="N54" s="27">
        <f t="shared" si="44"/>
        <v>0.03409090909090909</v>
      </c>
      <c r="O54" s="26">
        <f t="shared" si="45"/>
        <v>0.03367053753142583</v>
      </c>
      <c r="P54" s="25" t="str">
        <f t="shared" si="46"/>
        <v>infini</v>
      </c>
      <c r="Q54" s="25" t="str">
        <f t="shared" si="47"/>
        <v>infini</v>
      </c>
      <c r="R54" s="27">
        <f t="shared" si="48"/>
        <v>0.04958677685950413</v>
      </c>
      <c r="S54" s="26">
        <f t="shared" si="49"/>
        <v>0.048644441561810865</v>
      </c>
      <c r="T54" s="25" t="str">
        <f t="shared" si="50"/>
        <v>infini</v>
      </c>
      <c r="U54" s="25" t="str">
        <f t="shared" si="51"/>
        <v>infini</v>
      </c>
      <c r="V54" s="27">
        <f t="shared" si="52"/>
        <v>0.06818181818181818</v>
      </c>
      <c r="W54" s="26">
        <f t="shared" si="53"/>
        <v>0.06634819532908702</v>
      </c>
      <c r="X54" s="25" t="str">
        <f t="shared" si="54"/>
        <v>infini</v>
      </c>
      <c r="Y54" s="25" t="str">
        <f t="shared" si="55"/>
        <v>infini</v>
      </c>
      <c r="Z54" s="27">
        <f t="shared" si="56"/>
        <v>0.09917355371900825</v>
      </c>
      <c r="AA54" s="26">
        <f t="shared" si="57"/>
        <v>0.09523003343632283</v>
      </c>
      <c r="AB54" s="25" t="str">
        <f t="shared" si="58"/>
        <v>infini</v>
      </c>
      <c r="AC54" s="25" t="str">
        <f t="shared" si="59"/>
        <v>infini</v>
      </c>
      <c r="AD54" s="27">
        <f t="shared" si="60"/>
        <v>0.13636363636363635</v>
      </c>
      <c r="AE54" s="26">
        <f t="shared" si="61"/>
        <v>0.1288955087076077</v>
      </c>
      <c r="AF54" s="25" t="str">
        <f t="shared" si="62"/>
        <v>infini</v>
      </c>
      <c r="AG54" s="25" t="str">
        <f t="shared" si="63"/>
        <v>infini</v>
      </c>
    </row>
    <row r="55" spans="1:33" ht="12.75">
      <c r="A55" s="67">
        <v>2.75</v>
      </c>
      <c r="B55" s="21">
        <f t="shared" si="32"/>
        <v>0.6225589225589225</v>
      </c>
      <c r="C55" s="23" t="str">
        <f t="shared" si="33"/>
        <v>nc</v>
      </c>
      <c r="D55" s="22" t="str">
        <f t="shared" si="34"/>
        <v>nc</v>
      </c>
      <c r="E55" s="22" t="str">
        <f t="shared" si="35"/>
        <v>nc</v>
      </c>
      <c r="F55" s="24">
        <f t="shared" si="36"/>
        <v>0.017045454545454544</v>
      </c>
      <c r="G55" s="23" t="str">
        <f t="shared" si="37"/>
        <v>nc</v>
      </c>
      <c r="H55" s="22" t="str">
        <f t="shared" si="38"/>
        <v>nc</v>
      </c>
      <c r="I55" s="22" t="str">
        <f t="shared" si="39"/>
        <v>nc</v>
      </c>
      <c r="J55" s="24">
        <f t="shared" si="40"/>
        <v>0.024242424242424242</v>
      </c>
      <c r="K55" s="23" t="str">
        <f t="shared" si="41"/>
        <v>nc</v>
      </c>
      <c r="L55" s="22" t="str">
        <f t="shared" si="42"/>
        <v>nc</v>
      </c>
      <c r="M55" s="22" t="str">
        <f t="shared" si="43"/>
        <v>nc</v>
      </c>
      <c r="N55" s="24">
        <f t="shared" si="44"/>
        <v>0.03409090909090909</v>
      </c>
      <c r="O55" s="23">
        <f t="shared" si="45"/>
        <v>0.033746195883373145</v>
      </c>
      <c r="P55" s="22" t="str">
        <f t="shared" si="46"/>
        <v>infini</v>
      </c>
      <c r="Q55" s="22" t="str">
        <f t="shared" si="47"/>
        <v>infini</v>
      </c>
      <c r="R55" s="24">
        <f t="shared" si="48"/>
        <v>0.04958677685950413</v>
      </c>
      <c r="S55" s="23">
        <f t="shared" si="49"/>
        <v>0.048813102028258344</v>
      </c>
      <c r="T55" s="22" t="str">
        <f t="shared" si="50"/>
        <v>infini</v>
      </c>
      <c r="U55" s="22" t="str">
        <f t="shared" si="51"/>
        <v>infini</v>
      </c>
      <c r="V55" s="24">
        <f t="shared" si="52"/>
        <v>0.06818181818181818</v>
      </c>
      <c r="W55" s="23">
        <f t="shared" si="53"/>
        <v>0.06667420960755155</v>
      </c>
      <c r="X55" s="22" t="str">
        <f t="shared" si="54"/>
        <v>infini</v>
      </c>
      <c r="Y55" s="22" t="str">
        <f t="shared" si="55"/>
        <v>infini</v>
      </c>
      <c r="Z55" s="24">
        <f t="shared" si="56"/>
        <v>0.09917355371900825</v>
      </c>
      <c r="AA55" s="23">
        <f t="shared" si="57"/>
        <v>0.0959235402181243</v>
      </c>
      <c r="AB55" s="22" t="str">
        <f t="shared" si="58"/>
        <v>infini</v>
      </c>
      <c r="AC55" s="22" t="str">
        <f t="shared" si="59"/>
        <v>infini</v>
      </c>
      <c r="AD55" s="24">
        <f t="shared" si="60"/>
        <v>0.13636363636363635</v>
      </c>
      <c r="AE55" s="23">
        <f t="shared" si="61"/>
        <v>0.1301918949627572</v>
      </c>
      <c r="AF55" s="22" t="str">
        <f t="shared" si="62"/>
        <v>infini</v>
      </c>
      <c r="AG55" s="22" t="str">
        <f t="shared" si="63"/>
        <v>infini</v>
      </c>
    </row>
    <row r="56" spans="1:33" ht="12.75">
      <c r="A56" s="67">
        <v>3</v>
      </c>
      <c r="B56" s="21">
        <f t="shared" si="32"/>
        <v>0.6225589225589225</v>
      </c>
      <c r="C56" s="26" t="str">
        <f t="shared" si="33"/>
        <v>nc</v>
      </c>
      <c r="D56" s="25" t="str">
        <f t="shared" si="34"/>
        <v>nc</v>
      </c>
      <c r="E56" s="25" t="str">
        <f t="shared" si="35"/>
        <v>nc</v>
      </c>
      <c r="F56" s="27">
        <f t="shared" si="36"/>
        <v>0.017045454545454544</v>
      </c>
      <c r="G56" s="26" t="str">
        <f t="shared" si="37"/>
        <v>nc</v>
      </c>
      <c r="H56" s="25" t="str">
        <f t="shared" si="38"/>
        <v>nc</v>
      </c>
      <c r="I56" s="25" t="str">
        <f t="shared" si="39"/>
        <v>nc</v>
      </c>
      <c r="J56" s="27">
        <f t="shared" si="40"/>
        <v>0.024242424242424242</v>
      </c>
      <c r="K56" s="26" t="str">
        <f t="shared" si="41"/>
        <v>nc</v>
      </c>
      <c r="L56" s="25" t="str">
        <f t="shared" si="42"/>
        <v>nc</v>
      </c>
      <c r="M56" s="25" t="str">
        <f t="shared" si="43"/>
        <v>nc</v>
      </c>
      <c r="N56" s="27">
        <f t="shared" si="44"/>
        <v>0.03409090909090909</v>
      </c>
      <c r="O56" s="26">
        <f t="shared" si="45"/>
        <v>0.03377465549851391</v>
      </c>
      <c r="P56" s="25" t="str">
        <f t="shared" si="46"/>
        <v>infini</v>
      </c>
      <c r="Q56" s="25" t="str">
        <f t="shared" si="47"/>
        <v>infini</v>
      </c>
      <c r="R56" s="27">
        <f t="shared" si="48"/>
        <v>0.04958677685950413</v>
      </c>
      <c r="S56" s="26">
        <f t="shared" si="49"/>
        <v>0.04887665162351944</v>
      </c>
      <c r="T56" s="25" t="str">
        <f t="shared" si="50"/>
        <v>infini</v>
      </c>
      <c r="U56" s="25" t="str">
        <f t="shared" si="51"/>
        <v>infini</v>
      </c>
      <c r="V56" s="27">
        <f t="shared" si="52"/>
        <v>0.06818181818181818</v>
      </c>
      <c r="W56" s="26">
        <f t="shared" si="53"/>
        <v>0.066797292483078</v>
      </c>
      <c r="X56" s="25" t="str">
        <f t="shared" si="54"/>
        <v>infini</v>
      </c>
      <c r="Y56" s="25" t="str">
        <f t="shared" si="55"/>
        <v>infini</v>
      </c>
      <c r="Z56" s="27">
        <f t="shared" si="56"/>
        <v>0.09917355371900825</v>
      </c>
      <c r="AA56" s="26">
        <f t="shared" si="57"/>
        <v>0.09618621651517335</v>
      </c>
      <c r="AB56" s="25" t="str">
        <f t="shared" si="58"/>
        <v>infini</v>
      </c>
      <c r="AC56" s="25" t="str">
        <f t="shared" si="59"/>
        <v>infini</v>
      </c>
      <c r="AD56" s="27">
        <f t="shared" si="60"/>
        <v>0.13636363636363635</v>
      </c>
      <c r="AE56" s="26">
        <f t="shared" si="61"/>
        <v>0.13068478829064295</v>
      </c>
      <c r="AF56" s="25" t="str">
        <f t="shared" si="62"/>
        <v>infini</v>
      </c>
      <c r="AG56" s="25" t="str">
        <f t="shared" si="63"/>
        <v>infini</v>
      </c>
    </row>
    <row r="57" spans="1:33" ht="12.75">
      <c r="A57" s="67">
        <v>4</v>
      </c>
      <c r="B57" s="21">
        <f t="shared" si="32"/>
        <v>0.6225589225589225</v>
      </c>
      <c r="C57" s="23" t="str">
        <f t="shared" si="33"/>
        <v>nc</v>
      </c>
      <c r="D57" s="22" t="str">
        <f t="shared" si="34"/>
        <v>nc</v>
      </c>
      <c r="E57" s="22" t="str">
        <f t="shared" si="35"/>
        <v>nc</v>
      </c>
      <c r="F57" s="24">
        <f t="shared" si="36"/>
        <v>0.017045454545454544</v>
      </c>
      <c r="G57" s="23" t="str">
        <f t="shared" si="37"/>
        <v>nc</v>
      </c>
      <c r="H57" s="22" t="str">
        <f t="shared" si="38"/>
        <v>nc</v>
      </c>
      <c r="I57" s="22" t="str">
        <f t="shared" si="39"/>
        <v>nc</v>
      </c>
      <c r="J57" s="24">
        <f t="shared" si="40"/>
        <v>0.024242424242424242</v>
      </c>
      <c r="K57" s="23" t="str">
        <f t="shared" si="41"/>
        <v>nc</v>
      </c>
      <c r="L57" s="22" t="str">
        <f t="shared" si="42"/>
        <v>nc</v>
      </c>
      <c r="M57" s="22" t="str">
        <f t="shared" si="43"/>
        <v>nc</v>
      </c>
      <c r="N57" s="24">
        <f t="shared" si="44"/>
        <v>0.03409090909090909</v>
      </c>
      <c r="O57" s="23">
        <f t="shared" si="45"/>
        <v>0.033853167528041704</v>
      </c>
      <c r="P57" s="22" t="str">
        <f t="shared" si="46"/>
        <v>infini</v>
      </c>
      <c r="Q57" s="22" t="str">
        <f t="shared" si="47"/>
        <v>infini</v>
      </c>
      <c r="R57" s="24">
        <f t="shared" si="48"/>
        <v>0.04958677685950413</v>
      </c>
      <c r="S57" s="23">
        <f t="shared" si="49"/>
        <v>0.04905226928060759</v>
      </c>
      <c r="T57" s="22" t="str">
        <f t="shared" si="50"/>
        <v>infini</v>
      </c>
      <c r="U57" s="22" t="str">
        <f t="shared" si="51"/>
        <v>infini</v>
      </c>
      <c r="V57" s="24">
        <f t="shared" si="52"/>
        <v>0.06818181818181818</v>
      </c>
      <c r="W57" s="23">
        <f t="shared" si="53"/>
        <v>0.06713812550353594</v>
      </c>
      <c r="X57" s="22" t="str">
        <f t="shared" si="54"/>
        <v>infini</v>
      </c>
      <c r="Y57" s="22" t="str">
        <f t="shared" si="55"/>
        <v>infini</v>
      </c>
      <c r="Z57" s="24">
        <f t="shared" si="56"/>
        <v>0.09917355371900825</v>
      </c>
      <c r="AA57" s="23">
        <f t="shared" si="57"/>
        <v>0.09691605050941497</v>
      </c>
      <c r="AB57" s="22" t="str">
        <f t="shared" si="58"/>
        <v>infini</v>
      </c>
      <c r="AC57" s="22" t="str">
        <f t="shared" si="59"/>
        <v>infini</v>
      </c>
      <c r="AD57" s="24">
        <f t="shared" si="60"/>
        <v>0.13636363636363635</v>
      </c>
      <c r="AE57" s="23">
        <f t="shared" si="61"/>
        <v>0.13205969098032308</v>
      </c>
      <c r="AF57" s="22" t="str">
        <f t="shared" si="62"/>
        <v>infini</v>
      </c>
      <c r="AG57" s="22" t="str">
        <f t="shared" si="63"/>
        <v>infini</v>
      </c>
    </row>
    <row r="58" spans="1:33" ht="12.75">
      <c r="A58" s="67">
        <v>5</v>
      </c>
      <c r="B58" s="21">
        <f t="shared" si="32"/>
        <v>0.6225589225589225</v>
      </c>
      <c r="C58" s="26" t="str">
        <f t="shared" si="33"/>
        <v>nc</v>
      </c>
      <c r="D58" s="25" t="str">
        <f t="shared" si="34"/>
        <v>nc</v>
      </c>
      <c r="E58" s="25" t="str">
        <f t="shared" si="35"/>
        <v>nc</v>
      </c>
      <c r="F58" s="27">
        <f t="shared" si="36"/>
        <v>0.017045454545454544</v>
      </c>
      <c r="G58" s="26" t="str">
        <f t="shared" si="37"/>
        <v>nc</v>
      </c>
      <c r="H58" s="25" t="str">
        <f t="shared" si="38"/>
        <v>nc</v>
      </c>
      <c r="I58" s="25" t="str">
        <f t="shared" si="39"/>
        <v>nc</v>
      </c>
      <c r="J58" s="27">
        <f t="shared" si="40"/>
        <v>0.024242424242424242</v>
      </c>
      <c r="K58" s="26" t="str">
        <f t="shared" si="41"/>
        <v>nc</v>
      </c>
      <c r="L58" s="25" t="str">
        <f t="shared" si="42"/>
        <v>nc</v>
      </c>
      <c r="M58" s="25" t="str">
        <f t="shared" si="43"/>
        <v>nc</v>
      </c>
      <c r="N58" s="27">
        <f t="shared" si="44"/>
        <v>0.03409090909090909</v>
      </c>
      <c r="O58" s="26">
        <f t="shared" si="45"/>
        <v>0.033900450197978625</v>
      </c>
      <c r="P58" s="25" t="str">
        <f t="shared" si="46"/>
        <v>infini</v>
      </c>
      <c r="Q58" s="25" t="str">
        <f t="shared" si="47"/>
        <v>infini</v>
      </c>
      <c r="R58" s="27">
        <f t="shared" si="48"/>
        <v>0.04958677685950413</v>
      </c>
      <c r="S58" s="26">
        <f t="shared" si="49"/>
        <v>0.04915824695136938</v>
      </c>
      <c r="T58" s="25" t="str">
        <f t="shared" si="50"/>
        <v>infini</v>
      </c>
      <c r="U58" s="25" t="str">
        <f t="shared" si="51"/>
        <v>infini</v>
      </c>
      <c r="V58" s="27">
        <f t="shared" si="52"/>
        <v>0.06818181818181818</v>
      </c>
      <c r="W58" s="26">
        <f t="shared" si="53"/>
        <v>0.06734429997844982</v>
      </c>
      <c r="X58" s="25" t="str">
        <f t="shared" si="54"/>
        <v>infini</v>
      </c>
      <c r="Y58" s="25" t="str">
        <f t="shared" si="55"/>
        <v>infini</v>
      </c>
      <c r="Z58" s="27">
        <f t="shared" si="56"/>
        <v>0.09917355371900825</v>
      </c>
      <c r="AA58" s="26">
        <f t="shared" si="57"/>
        <v>0.09735929148398277</v>
      </c>
      <c r="AB58" s="25" t="str">
        <f t="shared" si="58"/>
        <v>infini</v>
      </c>
      <c r="AC58" s="25" t="str">
        <f t="shared" si="59"/>
        <v>infini</v>
      </c>
      <c r="AD58" s="27">
        <f t="shared" si="60"/>
        <v>0.13636363636363635</v>
      </c>
      <c r="AE58" s="26">
        <f t="shared" si="61"/>
        <v>0.1328986072225963</v>
      </c>
      <c r="AF58" s="25" t="str">
        <f t="shared" si="62"/>
        <v>infini</v>
      </c>
      <c r="AG58" s="25" t="str">
        <f t="shared" si="63"/>
        <v>infini</v>
      </c>
    </row>
    <row r="59" spans="1:33" ht="12.75">
      <c r="A59" s="67">
        <v>10</v>
      </c>
      <c r="B59" s="21">
        <f t="shared" si="32"/>
        <v>0.6225589225589225</v>
      </c>
      <c r="C59" s="23" t="str">
        <f t="shared" si="33"/>
        <v>nc</v>
      </c>
      <c r="D59" s="22" t="str">
        <f t="shared" si="34"/>
        <v>nc</v>
      </c>
      <c r="E59" s="22" t="str">
        <f t="shared" si="35"/>
        <v>nc</v>
      </c>
      <c r="F59" s="24">
        <f t="shared" si="36"/>
        <v>0.017045454545454544</v>
      </c>
      <c r="G59" s="23" t="str">
        <f t="shared" si="37"/>
        <v>nc</v>
      </c>
      <c r="H59" s="22" t="str">
        <f t="shared" si="38"/>
        <v>nc</v>
      </c>
      <c r="I59" s="22" t="str">
        <f t="shared" si="39"/>
        <v>nc</v>
      </c>
      <c r="J59" s="24">
        <f t="shared" si="40"/>
        <v>0.024242424242424242</v>
      </c>
      <c r="K59" s="23" t="str">
        <f t="shared" si="41"/>
        <v>nc</v>
      </c>
      <c r="L59" s="22" t="str">
        <f t="shared" si="42"/>
        <v>nc</v>
      </c>
      <c r="M59" s="22" t="str">
        <f t="shared" si="43"/>
        <v>nc</v>
      </c>
      <c r="N59" s="24">
        <f t="shared" si="44"/>
        <v>0.03409090909090909</v>
      </c>
      <c r="O59" s="23">
        <f t="shared" si="45"/>
        <v>0.0339954128856213</v>
      </c>
      <c r="P59" s="22" t="str">
        <f t="shared" si="46"/>
        <v>infini</v>
      </c>
      <c r="Q59" s="22" t="str">
        <f t="shared" si="47"/>
        <v>infini</v>
      </c>
      <c r="R59" s="24">
        <f t="shared" si="48"/>
        <v>0.04958677685950413</v>
      </c>
      <c r="S59" s="23">
        <f t="shared" si="49"/>
        <v>0.0493715820465179</v>
      </c>
      <c r="T59" s="22" t="str">
        <f t="shared" si="50"/>
        <v>infini</v>
      </c>
      <c r="U59" s="22" t="str">
        <f t="shared" si="51"/>
        <v>infini</v>
      </c>
      <c r="V59" s="24">
        <f t="shared" si="52"/>
        <v>0.06818181818181818</v>
      </c>
      <c r="W59" s="23">
        <f t="shared" si="53"/>
        <v>0.06776047125149072</v>
      </c>
      <c r="X59" s="22" t="str">
        <f t="shared" si="54"/>
        <v>infini</v>
      </c>
      <c r="Y59" s="22" t="str">
        <f t="shared" si="55"/>
        <v>infini</v>
      </c>
      <c r="Z59" s="24">
        <f t="shared" si="56"/>
        <v>0.09917355371900825</v>
      </c>
      <c r="AA59" s="23">
        <f t="shared" si="57"/>
        <v>0.09825804856240286</v>
      </c>
      <c r="AB59" s="22" t="str">
        <f t="shared" si="58"/>
        <v>infini</v>
      </c>
      <c r="AC59" s="22" t="str">
        <f t="shared" si="59"/>
        <v>infini</v>
      </c>
      <c r="AD59" s="24">
        <f t="shared" si="60"/>
        <v>0.13636363636363635</v>
      </c>
      <c r="AE59" s="23">
        <f t="shared" si="61"/>
        <v>0.13460882674946603</v>
      </c>
      <c r="AF59" s="22" t="str">
        <f t="shared" si="62"/>
        <v>infini</v>
      </c>
      <c r="AG59" s="22" t="str">
        <f t="shared" si="63"/>
        <v>infini</v>
      </c>
    </row>
    <row r="60" spans="1:33" ht="12.75">
      <c r="A60" s="67">
        <v>20</v>
      </c>
      <c r="B60" s="21">
        <f t="shared" si="32"/>
        <v>0.6225589225589225</v>
      </c>
      <c r="C60" s="26" t="str">
        <f t="shared" si="33"/>
        <v>nc</v>
      </c>
      <c r="D60" s="25" t="str">
        <f t="shared" si="34"/>
        <v>nc</v>
      </c>
      <c r="E60" s="25" t="str">
        <f t="shared" si="35"/>
        <v>nc</v>
      </c>
      <c r="F60" s="27">
        <f t="shared" si="36"/>
        <v>0.017045454545454544</v>
      </c>
      <c r="G60" s="26" t="str">
        <f t="shared" si="37"/>
        <v>nc</v>
      </c>
      <c r="H60" s="25" t="str">
        <f t="shared" si="38"/>
        <v>nc</v>
      </c>
      <c r="I60" s="25" t="str">
        <f t="shared" si="39"/>
        <v>nc</v>
      </c>
      <c r="J60" s="27">
        <f t="shared" si="40"/>
        <v>0.024242424242424242</v>
      </c>
      <c r="K60" s="26" t="str">
        <f t="shared" si="41"/>
        <v>nc</v>
      </c>
      <c r="L60" s="25" t="str">
        <f t="shared" si="42"/>
        <v>nc</v>
      </c>
      <c r="M60" s="25" t="str">
        <f t="shared" si="43"/>
        <v>nc</v>
      </c>
      <c r="N60" s="27">
        <f t="shared" si="44"/>
        <v>0.03409090909090909</v>
      </c>
      <c r="O60" s="26">
        <f t="shared" si="45"/>
        <v>0.034043094017947514</v>
      </c>
      <c r="P60" s="25" t="str">
        <f t="shared" si="46"/>
        <v>infini</v>
      </c>
      <c r="Q60" s="25" t="str">
        <f t="shared" si="47"/>
        <v>infini</v>
      </c>
      <c r="R60" s="27">
        <f t="shared" si="48"/>
        <v>0.04958677685950413</v>
      </c>
      <c r="S60" s="26">
        <f t="shared" si="49"/>
        <v>0.049478945471728146</v>
      </c>
      <c r="T60" s="25" t="str">
        <f t="shared" si="50"/>
        <v>infini</v>
      </c>
      <c r="U60" s="25" t="str">
        <f t="shared" si="51"/>
        <v>infini</v>
      </c>
      <c r="V60" s="27">
        <f t="shared" si="52"/>
        <v>0.06818181818181818</v>
      </c>
      <c r="W60" s="26">
        <f t="shared" si="53"/>
        <v>0.06797049174385093</v>
      </c>
      <c r="X60" s="25" t="str">
        <f t="shared" si="54"/>
        <v>infini</v>
      </c>
      <c r="Y60" s="25" t="str">
        <f t="shared" si="55"/>
        <v>infini</v>
      </c>
      <c r="Z60" s="27">
        <f t="shared" si="56"/>
        <v>0.09917355371900825</v>
      </c>
      <c r="AA60" s="26">
        <f t="shared" si="57"/>
        <v>0.0987136785076466</v>
      </c>
      <c r="AB60" s="25" t="str">
        <f t="shared" si="58"/>
        <v>infini</v>
      </c>
      <c r="AC60" s="25" t="str">
        <f t="shared" si="59"/>
        <v>infini</v>
      </c>
      <c r="AD60" s="27">
        <f t="shared" si="60"/>
        <v>0.13636363636363635</v>
      </c>
      <c r="AE60" s="26">
        <f t="shared" si="61"/>
        <v>0.1354805495091088</v>
      </c>
      <c r="AF60" s="25" t="str">
        <f t="shared" si="62"/>
        <v>infini</v>
      </c>
      <c r="AG60" s="25" t="str">
        <f t="shared" si="63"/>
        <v>infini</v>
      </c>
    </row>
    <row r="61" spans="1:33" ht="12.75">
      <c r="A61" s="67">
        <v>50</v>
      </c>
      <c r="B61" s="21">
        <f t="shared" si="32"/>
        <v>0.6225589225589225</v>
      </c>
      <c r="C61" s="23" t="str">
        <f t="shared" si="33"/>
        <v>nc</v>
      </c>
      <c r="D61" s="22" t="str">
        <f t="shared" si="34"/>
        <v>nc</v>
      </c>
      <c r="E61" s="22" t="str">
        <f t="shared" si="35"/>
        <v>nc</v>
      </c>
      <c r="F61" s="24">
        <f t="shared" si="36"/>
        <v>0.017045454545454544</v>
      </c>
      <c r="G61" s="23" t="str">
        <f t="shared" si="37"/>
        <v>nc</v>
      </c>
      <c r="H61" s="22" t="str">
        <f t="shared" si="38"/>
        <v>nc</v>
      </c>
      <c r="I61" s="22" t="str">
        <f t="shared" si="39"/>
        <v>nc</v>
      </c>
      <c r="J61" s="24">
        <f t="shared" si="40"/>
        <v>0.024242424242424242</v>
      </c>
      <c r="K61" s="23" t="str">
        <f t="shared" si="41"/>
        <v>nc</v>
      </c>
      <c r="L61" s="22" t="str">
        <f t="shared" si="42"/>
        <v>nc</v>
      </c>
      <c r="M61" s="22" t="str">
        <f t="shared" si="43"/>
        <v>nc</v>
      </c>
      <c r="N61" s="24">
        <f t="shared" si="44"/>
        <v>0.03409090909090909</v>
      </c>
      <c r="O61" s="23">
        <f t="shared" si="45"/>
        <v>0.03407176695274836</v>
      </c>
      <c r="P61" s="22" t="str">
        <f t="shared" si="46"/>
        <v>infini</v>
      </c>
      <c r="Q61" s="22" t="str">
        <f t="shared" si="47"/>
        <v>infini</v>
      </c>
      <c r="R61" s="24">
        <f t="shared" si="48"/>
        <v>0.04958677685950413</v>
      </c>
      <c r="S61" s="23">
        <f t="shared" si="49"/>
        <v>0.04954358795324538</v>
      </c>
      <c r="T61" s="22" t="str">
        <f t="shared" si="50"/>
        <v>infini</v>
      </c>
      <c r="U61" s="22" t="str">
        <f t="shared" si="51"/>
        <v>infini</v>
      </c>
      <c r="V61" s="24">
        <f t="shared" si="52"/>
        <v>0.06818181818181818</v>
      </c>
      <c r="W61" s="23">
        <f t="shared" si="53"/>
        <v>0.06809713011454845</v>
      </c>
      <c r="X61" s="22" t="str">
        <f t="shared" si="54"/>
        <v>infini</v>
      </c>
      <c r="Y61" s="22" t="str">
        <f t="shared" si="55"/>
        <v>infini</v>
      </c>
      <c r="Z61" s="24">
        <f t="shared" si="56"/>
        <v>0.09917355371900825</v>
      </c>
      <c r="AA61" s="23">
        <f t="shared" si="57"/>
        <v>0.09898909041234565</v>
      </c>
      <c r="AB61" s="22" t="str">
        <f t="shared" si="58"/>
        <v>infini</v>
      </c>
      <c r="AC61" s="22" t="str">
        <f t="shared" si="59"/>
        <v>infini</v>
      </c>
      <c r="AD61" s="24">
        <f t="shared" si="60"/>
        <v>0.13636363636363635</v>
      </c>
      <c r="AE61" s="23">
        <f t="shared" si="61"/>
        <v>0.13600902374536208</v>
      </c>
      <c r="AF61" s="22" t="str">
        <f t="shared" si="62"/>
        <v>infini</v>
      </c>
      <c r="AG61" s="22" t="str">
        <f t="shared" si="63"/>
        <v>infini</v>
      </c>
    </row>
    <row r="62" spans="1:33" ht="12.75">
      <c r="A62" s="67">
        <v>100</v>
      </c>
      <c r="B62" s="21">
        <f t="shared" si="32"/>
        <v>0.6225589225589225</v>
      </c>
      <c r="C62" s="26" t="str">
        <f t="shared" si="33"/>
        <v>nc</v>
      </c>
      <c r="D62" s="25" t="str">
        <f t="shared" si="34"/>
        <v>nc</v>
      </c>
      <c r="E62" s="25" t="str">
        <f t="shared" si="35"/>
        <v>nc</v>
      </c>
      <c r="F62" s="27">
        <f t="shared" si="36"/>
        <v>0.017045454545454544</v>
      </c>
      <c r="G62" s="26" t="str">
        <f t="shared" si="37"/>
        <v>nc</v>
      </c>
      <c r="H62" s="25" t="str">
        <f t="shared" si="38"/>
        <v>nc</v>
      </c>
      <c r="I62" s="25" t="str">
        <f t="shared" si="39"/>
        <v>nc</v>
      </c>
      <c r="J62" s="27">
        <f t="shared" si="40"/>
        <v>0.024242424242424242</v>
      </c>
      <c r="K62" s="26" t="str">
        <f t="shared" si="41"/>
        <v>nc</v>
      </c>
      <c r="L62" s="25" t="str">
        <f t="shared" si="42"/>
        <v>nc</v>
      </c>
      <c r="M62" s="25" t="str">
        <f t="shared" si="43"/>
        <v>nc</v>
      </c>
      <c r="N62" s="27">
        <f t="shared" si="44"/>
        <v>0.03409090909090909</v>
      </c>
      <c r="O62" s="26">
        <f t="shared" si="45"/>
        <v>0.03408133533398345</v>
      </c>
      <c r="P62" s="25" t="str">
        <f t="shared" si="46"/>
        <v>infini</v>
      </c>
      <c r="Q62" s="25" t="str">
        <f t="shared" si="47"/>
        <v>infini</v>
      </c>
      <c r="R62" s="27">
        <f t="shared" si="48"/>
        <v>0.04958677685950413</v>
      </c>
      <c r="S62" s="26">
        <f t="shared" si="49"/>
        <v>0.0495651729981494</v>
      </c>
      <c r="T62" s="25" t="str">
        <f t="shared" si="50"/>
        <v>infini</v>
      </c>
      <c r="U62" s="25" t="str">
        <f t="shared" si="51"/>
        <v>infini</v>
      </c>
      <c r="V62" s="27">
        <f t="shared" si="52"/>
        <v>0.06818181818181818</v>
      </c>
      <c r="W62" s="26">
        <f t="shared" si="53"/>
        <v>0.06813944783425578</v>
      </c>
      <c r="X62" s="25" t="str">
        <f t="shared" si="54"/>
        <v>infini</v>
      </c>
      <c r="Y62" s="25" t="str">
        <f t="shared" si="55"/>
        <v>infini</v>
      </c>
      <c r="Z62" s="27">
        <f t="shared" si="56"/>
        <v>0.09917355371900825</v>
      </c>
      <c r="AA62" s="26">
        <f t="shared" si="57"/>
        <v>0.09908123621016252</v>
      </c>
      <c r="AB62" s="25" t="str">
        <f t="shared" si="58"/>
        <v>infini</v>
      </c>
      <c r="AC62" s="25" t="str">
        <f t="shared" si="59"/>
        <v>infini</v>
      </c>
      <c r="AD62" s="27">
        <f t="shared" si="60"/>
        <v>0.13636363636363635</v>
      </c>
      <c r="AE62" s="26">
        <f t="shared" si="61"/>
        <v>0.13618609921248118</v>
      </c>
      <c r="AF62" s="25" t="str">
        <f t="shared" si="62"/>
        <v>infini</v>
      </c>
      <c r="AG62" s="25" t="str">
        <f t="shared" si="63"/>
        <v>infini</v>
      </c>
    </row>
    <row r="63" spans="1:33" ht="12.75">
      <c r="A63" s="67">
        <v>200</v>
      </c>
      <c r="B63" s="21">
        <f t="shared" si="32"/>
        <v>0.6225589225589225</v>
      </c>
      <c r="C63" s="23" t="str">
        <f t="shared" si="33"/>
        <v>nc</v>
      </c>
      <c r="D63" s="22" t="str">
        <f t="shared" si="34"/>
        <v>nc</v>
      </c>
      <c r="E63" s="22" t="str">
        <f t="shared" si="35"/>
        <v>nc</v>
      </c>
      <c r="F63" s="24">
        <f t="shared" si="36"/>
        <v>0.017045454545454544</v>
      </c>
      <c r="G63" s="23" t="str">
        <f t="shared" si="37"/>
        <v>nc</v>
      </c>
      <c r="H63" s="22" t="str">
        <f t="shared" si="38"/>
        <v>nc</v>
      </c>
      <c r="I63" s="22" t="str">
        <f t="shared" si="39"/>
        <v>nc</v>
      </c>
      <c r="J63" s="24">
        <f t="shared" si="40"/>
        <v>0.024242424242424242</v>
      </c>
      <c r="K63" s="23" t="str">
        <f t="shared" si="41"/>
        <v>nc</v>
      </c>
      <c r="L63" s="22" t="str">
        <f t="shared" si="42"/>
        <v>nc</v>
      </c>
      <c r="M63" s="22" t="str">
        <f t="shared" si="43"/>
        <v>nc</v>
      </c>
      <c r="N63" s="24">
        <f t="shared" si="44"/>
        <v>0.03409090909090909</v>
      </c>
      <c r="O63" s="23">
        <f t="shared" si="45"/>
        <v>0.03408612154020185</v>
      </c>
      <c r="P63" s="22" t="str">
        <f t="shared" si="46"/>
        <v>infini</v>
      </c>
      <c r="Q63" s="22" t="str">
        <f t="shared" si="47"/>
        <v>infini</v>
      </c>
      <c r="R63" s="24">
        <f t="shared" si="48"/>
        <v>0.04958677685950413</v>
      </c>
      <c r="S63" s="23">
        <f t="shared" si="49"/>
        <v>0.049575972575232975</v>
      </c>
      <c r="T63" s="22" t="str">
        <f t="shared" si="50"/>
        <v>infini</v>
      </c>
      <c r="U63" s="22" t="str">
        <f t="shared" si="51"/>
        <v>infini</v>
      </c>
      <c r="V63" s="24">
        <f t="shared" si="52"/>
        <v>0.06818181818181818</v>
      </c>
      <c r="W63" s="23">
        <f t="shared" si="53"/>
        <v>0.06816062642342108</v>
      </c>
      <c r="X63" s="22" t="str">
        <f t="shared" si="54"/>
        <v>infini</v>
      </c>
      <c r="Y63" s="22" t="str">
        <f t="shared" si="55"/>
        <v>infini</v>
      </c>
      <c r="Z63" s="24">
        <f t="shared" si="56"/>
        <v>0.09917355371900825</v>
      </c>
      <c r="AA63" s="23">
        <f t="shared" si="57"/>
        <v>0.09912737347072277</v>
      </c>
      <c r="AB63" s="22" t="str">
        <f t="shared" si="58"/>
        <v>infini</v>
      </c>
      <c r="AC63" s="22" t="str">
        <f t="shared" si="59"/>
        <v>infini</v>
      </c>
      <c r="AD63" s="24">
        <f t="shared" si="60"/>
        <v>0.13636363636363635</v>
      </c>
      <c r="AE63" s="23">
        <f t="shared" si="61"/>
        <v>0.1362748099647775</v>
      </c>
      <c r="AF63" s="22" t="str">
        <f t="shared" si="62"/>
        <v>infini</v>
      </c>
      <c r="AG63" s="22" t="str">
        <f t="shared" si="63"/>
        <v>infini</v>
      </c>
    </row>
    <row r="64" spans="1:33" ht="12.75">
      <c r="A64" s="29" t="s">
        <v>68</v>
      </c>
      <c r="C64" s="21" t="str">
        <f>IF(OR($C$43/$C$5&lt;2*$C$2,$C$2*1000&lt;$C$5),"nc",B63)</f>
        <v>nc</v>
      </c>
      <c r="D64" s="19" t="str">
        <f>IF(OR($C$43/$C$5&lt;2*$C$2,$C$2*1000&lt;$C$5),"nc","infini")</f>
        <v>nc</v>
      </c>
      <c r="E64" s="19" t="str">
        <f>IF(OR($C$43/$C$5&lt;2*$C$2,$C$2*1000&lt;$C$5),"nc","infini")</f>
        <v>nc</v>
      </c>
      <c r="G64" s="21" t="str">
        <f>IF(OR($C$43/$G$5&lt;2*$C$2,$C$2*1000&lt;$G$5),"nc",F63)</f>
        <v>nc</v>
      </c>
      <c r="H64" s="19" t="str">
        <f>IF(OR($C$43/$G$5&lt;2*$C$2,$C$2*1000&lt;$G$5),"nc","infini")</f>
        <v>nc</v>
      </c>
      <c r="I64" s="19" t="str">
        <f>IF(OR($C$43/$G$5&lt;2*$C$2,$C$2*1000&lt;$G$5),"nc","infini")</f>
        <v>nc</v>
      </c>
      <c r="K64" s="21" t="str">
        <f>IF(OR($C$43/$K$5&lt;2*$C$2,$C$2*1000&lt;$K$5),"nc",J63)</f>
        <v>nc</v>
      </c>
      <c r="L64" s="19" t="str">
        <f>IF(OR($C$43/$K$5&lt;2*$C$2,$C$2*1000&lt;$K$5),"nc","infini")</f>
        <v>nc</v>
      </c>
      <c r="M64" s="19" t="str">
        <f>IF(OR($C$43/$K$5&lt;2*$C$2,$C$2*1000&lt;$K$5),"nc","infini")</f>
        <v>nc</v>
      </c>
      <c r="O64" s="21">
        <f>IF(OR($C$43/$O$5&lt;2*$C$2,$C$2*1000&lt;$O$5),"nc",N63)</f>
        <v>0.03409090909090909</v>
      </c>
      <c r="P64" s="19" t="str">
        <f>IF(OR($C$43/$O$5&lt;2*$C$2,$C$2*1000&lt;$O$5),"nc","infini")</f>
        <v>infini</v>
      </c>
      <c r="Q64" s="19" t="str">
        <f>IF(OR($C$43/$O$5&lt;2*$C$2,$C$2*1000&lt;$O$5),"nc","infini")</f>
        <v>infini</v>
      </c>
      <c r="S64" s="21">
        <f>IF(OR($C$43/$S$5&lt;2*$C$2,$C$2*1000&lt;$S$5),"nc",R63)</f>
        <v>0.04958677685950413</v>
      </c>
      <c r="T64" s="19" t="str">
        <f>IF(OR($C$43/$S$5&lt;2*$C$2,$C$2*1000&lt;$S$5),"nc","infini")</f>
        <v>infini</v>
      </c>
      <c r="U64" s="19" t="str">
        <f>IF(OR($C$43/$S$5&lt;2*$C$2,$C$2*1000&lt;$S$5),"nc","infini")</f>
        <v>infini</v>
      </c>
      <c r="W64" s="21">
        <f>IF(OR($C$43/$W$5&lt;2*$C$2,$C$2*1000&lt;$W$5),"nc",V63)</f>
        <v>0.06818181818181818</v>
      </c>
      <c r="X64" s="19" t="str">
        <f>IF(OR($C$43/$W$5&lt;2*$C$2,$C$2*1000&lt;$W$5),"nc","infini")</f>
        <v>infini</v>
      </c>
      <c r="Y64" s="19" t="str">
        <f>IF(OR($C$43/$W$5&lt;2*$C$2,$C$2*1000&lt;$W$5),"nc","infini")</f>
        <v>infini</v>
      </c>
      <c r="AA64" s="21">
        <f>IF(OR($C$43/$AA$5&lt;2*$C$2,$C$2*1000&lt;$AA$5),"nc",Z63)</f>
        <v>0.09917355371900825</v>
      </c>
      <c r="AB64" s="19" t="str">
        <f>IF(OR($C$43/$AA$5&lt;2*$C$2,$C$2*1000&lt;$AA$5),"nc","infini")</f>
        <v>infini</v>
      </c>
      <c r="AC64" s="19" t="str">
        <f>IF(OR($C$43/$AA$5&lt;2*$C$2,$C$2*1000&lt;$AA$5),"nc","infini")</f>
        <v>infini</v>
      </c>
      <c r="AE64" s="21">
        <f>IF(OR($C$43/$AE$5&lt;2*$C$2,$C$2*1000&lt;$AE$5),"nc",AD63)</f>
        <v>0.13636363636363635</v>
      </c>
      <c r="AF64" s="19" t="str">
        <f>IF(OR($C$43/$AE$5&lt;2*$C$2,$C$2*1000&lt;$AE$5),"nc","infini")</f>
        <v>infini</v>
      </c>
      <c r="AG64" s="19" t="str">
        <f>IF(OR($C$43/$AE$5&lt;2*$C$2,$C$2*1000&lt;$AE$5),"nc","infini")</f>
        <v>infini</v>
      </c>
    </row>
    <row r="67" spans="1:7" ht="26.25">
      <c r="A67" s="57" t="s">
        <v>61</v>
      </c>
      <c r="C67" s="58">
        <f>Résultats!L17</f>
        <v>7</v>
      </c>
      <c r="D67" s="59" t="s">
        <v>60</v>
      </c>
      <c r="F67" s="60" t="s">
        <v>93</v>
      </c>
      <c r="G67" s="28"/>
    </row>
    <row r="68" ht="12.75">
      <c r="A68" s="57"/>
    </row>
    <row r="69" spans="1:31" ht="12.75">
      <c r="A69" s="57" t="s">
        <v>62</v>
      </c>
      <c r="C69" s="61">
        <v>90</v>
      </c>
      <c r="G69" s="61">
        <v>64</v>
      </c>
      <c r="K69" s="61">
        <v>45</v>
      </c>
      <c r="O69" s="61">
        <v>32</v>
      </c>
      <c r="S69" s="61">
        <v>22</v>
      </c>
      <c r="W69" s="61">
        <v>16</v>
      </c>
      <c r="AA69" s="61">
        <v>11</v>
      </c>
      <c r="AE69" s="61">
        <v>8</v>
      </c>
    </row>
    <row r="70" spans="1:33" ht="240.75">
      <c r="A70" s="57" t="s">
        <v>63</v>
      </c>
      <c r="B70" s="62" t="s">
        <v>64</v>
      </c>
      <c r="C70" s="62" t="s">
        <v>65</v>
      </c>
      <c r="D70" s="63" t="s">
        <v>66</v>
      </c>
      <c r="E70" s="63" t="s">
        <v>67</v>
      </c>
      <c r="F70" s="64" t="s">
        <v>64</v>
      </c>
      <c r="G70" s="62" t="s">
        <v>65</v>
      </c>
      <c r="H70" s="63" t="s">
        <v>66</v>
      </c>
      <c r="I70" s="63" t="s">
        <v>67</v>
      </c>
      <c r="J70" s="64" t="s">
        <v>64</v>
      </c>
      <c r="K70" s="62" t="s">
        <v>65</v>
      </c>
      <c r="L70" s="63" t="s">
        <v>66</v>
      </c>
      <c r="M70" s="63" t="s">
        <v>67</v>
      </c>
      <c r="N70" s="64" t="s">
        <v>64</v>
      </c>
      <c r="O70" s="62" t="s">
        <v>65</v>
      </c>
      <c r="P70" s="63" t="s">
        <v>66</v>
      </c>
      <c r="Q70" s="63" t="s">
        <v>67</v>
      </c>
      <c r="R70" s="64" t="s">
        <v>64</v>
      </c>
      <c r="S70" s="62" t="s">
        <v>65</v>
      </c>
      <c r="T70" s="63" t="s">
        <v>66</v>
      </c>
      <c r="U70" s="63" t="s">
        <v>67</v>
      </c>
      <c r="V70" s="64" t="s">
        <v>64</v>
      </c>
      <c r="W70" s="62" t="s">
        <v>65</v>
      </c>
      <c r="X70" s="63" t="s">
        <v>66</v>
      </c>
      <c r="Y70" s="63" t="s">
        <v>67</v>
      </c>
      <c r="Z70" s="64" t="s">
        <v>64</v>
      </c>
      <c r="AA70" s="62" t="s">
        <v>65</v>
      </c>
      <c r="AB70" s="63" t="s">
        <v>66</v>
      </c>
      <c r="AC70" s="63" t="s">
        <v>67</v>
      </c>
      <c r="AD70" s="64" t="s">
        <v>64</v>
      </c>
      <c r="AE70" s="62" t="s">
        <v>65</v>
      </c>
      <c r="AF70" s="63" t="s">
        <v>66</v>
      </c>
      <c r="AG70" s="63" t="s">
        <v>67</v>
      </c>
    </row>
    <row r="71" spans="1:33" ht="12.75">
      <c r="A71" s="65">
        <v>0.5</v>
      </c>
      <c r="B71" s="21">
        <f aca="true" t="shared" si="64" ref="B71:B87">($C$3*($C$3/C$5))/$C$2/1000</f>
        <v>0.6225589225589225</v>
      </c>
      <c r="C71" s="23" t="str">
        <f aca="true" t="shared" si="65" ref="C71:C87">IF(OR($C$67/$C$5&lt;2*$C$2,$C$2*1000&lt;$C$5),"nc",($B71*$A71)/($B71+($A71-$C$67/1000)))</f>
        <v>nc</v>
      </c>
      <c r="D71" s="22" t="str">
        <f aca="true" t="shared" si="66" ref="D71:D87">IF(OR($C$67/$C$5&lt;2*$C$2,$C$2*1000&lt;$C$5),"nc",IF(($B71*$A71)/($B71-($A71-$C$67/1000))&lt;=0,"infini",($B71*$A71)/($B71-($A71-$C$67/1000))))</f>
        <v>nc</v>
      </c>
      <c r="E71" s="22" t="str">
        <f aca="true" t="shared" si="67" ref="E71:E87">IF(OR(C71="nc",D71="nc"),"nc",IF(D71="infini","infini",D71-C71))</f>
        <v>nc</v>
      </c>
      <c r="F71" s="24">
        <f aca="true" t="shared" si="68" ref="F71:F87">($C$67*($C$67/G$5))/$C$2/1000</f>
        <v>0.023200757575757576</v>
      </c>
      <c r="G71" s="23" t="str">
        <f aca="true" t="shared" si="69" ref="G71:G87">IF(OR($C$67/$G$5&lt;2*$C$2,$C$2*1000&lt;$G$5),"nc",($F71*$A71)/($F71+($A71-$C$67/1000)))</f>
        <v>nc</v>
      </c>
      <c r="H71" s="22" t="str">
        <f aca="true" t="shared" si="70" ref="H71:H87">IF(OR($C$67/$G$5&lt;2*$C$2,$C$2*1000&lt;$G$5),"nc",IF(($F71*$A71)/($F71-($A71-$C$67/1000))&lt;=0,"infini",($F71*$A71)/($F71-($A71-$C$67/1000))))</f>
        <v>nc</v>
      </c>
      <c r="I71" s="22" t="str">
        <f aca="true" t="shared" si="71" ref="I71:I87">IF(OR($C$67/$G$5&lt;2*$C$2,$C$2*1000&lt;$G$5),"nc",IF(H71="infini","infini",H71-G71))</f>
        <v>nc</v>
      </c>
      <c r="J71" s="24">
        <f aca="true" t="shared" si="72" ref="J71:J87">($C$67*($C$67/K$5))/$C$2/1000</f>
        <v>0.032996632996632996</v>
      </c>
      <c r="K71" s="23" t="str">
        <f aca="true" t="shared" si="73" ref="K71:K87">IF(OR($C$67/$K$5&lt;2*$C$2,$C$2*1000&lt;$K$5),"nc",($J71*$A71)/($J71+($A71-$C$67/1000)))</f>
        <v>nc</v>
      </c>
      <c r="L71" s="22" t="str">
        <f aca="true" t="shared" si="74" ref="L71:L87">IF(OR($C$67/$K$5&lt;2*$C$2,$C$2*1000&lt;$K$5),"nc",IF(($J71*$A71)/($J71-($A71-$C$67/1000))&lt;=0,"infini",($J71*$A71)/($J71-($A71-$C$67/1000))))</f>
        <v>nc</v>
      </c>
      <c r="M71" s="22" t="str">
        <f aca="true" t="shared" si="75" ref="M71:M87">IF(OR($C$67/$K$5&lt;2*$C$2,$C$2*1000&lt;$K$5),"nc",IF(L71="infini","infini",L71-K71))</f>
        <v>nc</v>
      </c>
      <c r="N71" s="24">
        <f aca="true" t="shared" si="76" ref="N71:N87">($C$67*($C$67/O$5))/$C$2/1000</f>
        <v>0.04640151515151515</v>
      </c>
      <c r="O71" s="23">
        <f aca="true" t="shared" si="77" ref="O71:O87">IF(OR($C$67/$O$5&lt;2*$C$2,$C$2*1000&lt;$O$5),"nc",($N71*$A71)/($N71+($A71-$C$67/1000)))</f>
        <v>0.04301203634780411</v>
      </c>
      <c r="P71" s="22" t="str">
        <f aca="true" t="shared" si="78" ref="P71:P87">IF(OR($C$67/$O$5&lt;2*$C$2,$C$2*1000&lt;$O$5),"nc",IF(($N71*$A71)/($N71-($A71-$C$67/1000))&lt;=0,"infini",($N71*$A71)/($N71-($A71-$C$67/1000))))</f>
        <v>infini</v>
      </c>
      <c r="Q71" s="22" t="str">
        <f aca="true" t="shared" si="79" ref="Q71:Q87">IF(OR($C$67/$O$5&lt;2*$C$2,$C$2*1000&lt;$O$5),"nc",IF(P71="infini","infini",P71-O71))</f>
        <v>infini</v>
      </c>
      <c r="R71" s="24">
        <f aca="true" t="shared" si="80" ref="R71:R87">($C$67*($C$67/S$5))/$C$2/1000</f>
        <v>0.06749311294765839</v>
      </c>
      <c r="S71" s="23">
        <f aca="true" t="shared" si="81" ref="S71:S87">IF(OR($C$67/$S$5&lt;2*$C$2,$C$2*1000&lt;$S$5),"nc",($R71*$A71)/($R71+($A71-$C$67/1000)))</f>
        <v>0.06020869069443966</v>
      </c>
      <c r="T71" s="22" t="str">
        <f aca="true" t="shared" si="82" ref="T71:T87">IF(OR($C$67/$S$5&lt;2*$C$2,$C$2*1000&lt;$S$5),"nc",IF(($R71*$A71)/($R71-($A71-$C$67/1000))&lt;=0,"infini",($R71*$A71)/($R71-($A71-$C$67/1000))))</f>
        <v>infini</v>
      </c>
      <c r="U71" s="22" t="str">
        <f aca="true" t="shared" si="83" ref="U71:U87">IF(OR($C$67/$S$5&lt;2*$C$2,$C$2*1000&lt;$S$5),"nc",IF(T71="infini","infini",T71-S71))</f>
        <v>infini</v>
      </c>
      <c r="V71" s="24">
        <f aca="true" t="shared" si="84" ref="V71:V87">($C$67*($C$67/W$5))/$C$2/1000</f>
        <v>0.0928030303030303</v>
      </c>
      <c r="W71" s="23">
        <f aca="true" t="shared" si="85" ref="W71:W87">IF(OR($C$67/$W$5&lt;2*$C$2,$C$2*1000&lt;$W$5),"nc",($V71*$A71)/($V71+($A71-$C$67/1000)))</f>
        <v>0.07921009750924657</v>
      </c>
      <c r="X71" s="22" t="str">
        <f aca="true" t="shared" si="86" ref="X71:X87">IF(OR($C$67/$W$5&lt;2*$C$2,$C$2*1000&lt;$W$5),"nc",IF(($V71*$A71)/($V71-($A71-$C$67/1000))&lt;=0,"infini",($V71*$A71)/($V71-($A71-$C$67/1000))))</f>
        <v>infini</v>
      </c>
      <c r="Y71" s="22" t="str">
        <f aca="true" t="shared" si="87" ref="Y71:Y87">IF(OR($C$67/$W$5&lt;2*$C$2,$C$2*1000&lt;$W$5),"nc",IF(X71="infini","infini",X71-W71))</f>
        <v>infini</v>
      </c>
      <c r="Z71" s="24">
        <f aca="true" t="shared" si="88" ref="Z71:Z87">($C$67*($C$67/AA$5))/$C$2/1000</f>
        <v>0.13498622589531678</v>
      </c>
      <c r="AA71" s="23">
        <f aca="true" t="shared" si="89" ref="AA71:AA87">IF(OR($C$67/$AA$5&lt;2*$C$2,$C$2*1000&lt;$AA$5),"nc",($Z71*$A71)/($Z71+($A71-$C$67/1000)))</f>
        <v>0.1074754670796064</v>
      </c>
      <c r="AB71" s="22" t="str">
        <f aca="true" t="shared" si="90" ref="AB71:AB87">IF(OR($C$67/$AA$5&lt;2*$C$2,$C$2*1000&lt;$AA$5),"nc",IF(($Z71*$A71)/($Z71-($A71-$C$67/1000))&lt;=0,"infini",($Z71*$A71)/($Z71-($A71-$C$67/1000))))</f>
        <v>infini</v>
      </c>
      <c r="AC71" s="22" t="str">
        <f aca="true" t="shared" si="91" ref="AC71:AC87">IF(OR($C$67/$AA$5&lt;2*$C$2,$C$2*1000&lt;$AA$5),"nc",IF(AB71="infini","infini",AB71-AA71))</f>
        <v>infini</v>
      </c>
      <c r="AD71" s="24">
        <f aca="true" t="shared" si="92" ref="AD71:AD87">($C$67*($C$67/AE$5))/$C$2/1000</f>
        <v>0.1856060606060606</v>
      </c>
      <c r="AE71" s="23">
        <f aca="true" t="shared" si="93" ref="AE71:AE87">IF(OR($C$67/$AE$5&lt;2*$C$2,$C$2*1000&lt;$AE$5),"nc",($AD71*$A71)/($AD71+($A71-$C$67/1000)))</f>
        <v>0.13675538090559972</v>
      </c>
      <c r="AF71" s="22" t="str">
        <f aca="true" t="shared" si="94" ref="AF71:AF87">IF(OR($C$67/$AE$5&lt;2*$C$2,$C$2*1000&lt;$AE$5),"nc",IF(($AD71*$A71)/($AD71-($A71-$C$67/1000))&lt;=0,"infini",($AD71*$A71)/($AD71-($A71-$C$67/1000))))</f>
        <v>infini</v>
      </c>
      <c r="AG71" s="22" t="str">
        <f aca="true" t="shared" si="95" ref="AG71:AG87">IF(OR($C$67/$AE$5&lt;2*$C$2,$C$2*1000&lt;$AE$5),"nc",IF(AF71="infini","infini",AF71-AE71))</f>
        <v>infini</v>
      </c>
    </row>
    <row r="72" spans="1:33" ht="12.75">
      <c r="A72" s="67">
        <v>0.75</v>
      </c>
      <c r="B72" s="21">
        <f t="shared" si="64"/>
        <v>0.6225589225589225</v>
      </c>
      <c r="C72" s="26" t="str">
        <f t="shared" si="65"/>
        <v>nc</v>
      </c>
      <c r="D72" s="25" t="str">
        <f t="shared" si="66"/>
        <v>nc</v>
      </c>
      <c r="E72" s="25" t="str">
        <f t="shared" si="67"/>
        <v>nc</v>
      </c>
      <c r="F72" s="27">
        <f t="shared" si="68"/>
        <v>0.023200757575757576</v>
      </c>
      <c r="G72" s="26" t="str">
        <f t="shared" si="69"/>
        <v>nc</v>
      </c>
      <c r="H72" s="25" t="str">
        <f t="shared" si="70"/>
        <v>nc</v>
      </c>
      <c r="I72" s="25" t="str">
        <f t="shared" si="71"/>
        <v>nc</v>
      </c>
      <c r="J72" s="27">
        <f t="shared" si="72"/>
        <v>0.032996632996632996</v>
      </c>
      <c r="K72" s="26" t="str">
        <f t="shared" si="73"/>
        <v>nc</v>
      </c>
      <c r="L72" s="25" t="str">
        <f t="shared" si="74"/>
        <v>nc</v>
      </c>
      <c r="M72" s="25" t="str">
        <f t="shared" si="75"/>
        <v>nc</v>
      </c>
      <c r="N72" s="27">
        <f t="shared" si="76"/>
        <v>0.04640151515151515</v>
      </c>
      <c r="O72" s="26">
        <f t="shared" si="77"/>
        <v>0.04408546942927612</v>
      </c>
      <c r="P72" s="25" t="str">
        <f t="shared" si="78"/>
        <v>infini</v>
      </c>
      <c r="Q72" s="25" t="str">
        <f t="shared" si="79"/>
        <v>infini</v>
      </c>
      <c r="R72" s="27">
        <f t="shared" si="80"/>
        <v>0.06749311294765839</v>
      </c>
      <c r="S72" s="26">
        <f t="shared" si="81"/>
        <v>0.06245560129023924</v>
      </c>
      <c r="T72" s="25" t="str">
        <f t="shared" si="82"/>
        <v>infini</v>
      </c>
      <c r="U72" s="25" t="str">
        <f t="shared" si="83"/>
        <v>infini</v>
      </c>
      <c r="V72" s="27">
        <f t="shared" si="84"/>
        <v>0.0928030303030303</v>
      </c>
      <c r="W72" s="26">
        <f t="shared" si="85"/>
        <v>0.0832759277051647</v>
      </c>
      <c r="X72" s="25" t="str">
        <f t="shared" si="86"/>
        <v>infini</v>
      </c>
      <c r="Y72" s="25" t="str">
        <f t="shared" si="87"/>
        <v>infini</v>
      </c>
      <c r="Z72" s="27">
        <f t="shared" si="88"/>
        <v>0.13498622589531678</v>
      </c>
      <c r="AA72" s="26">
        <f t="shared" si="89"/>
        <v>0.11530894954331378</v>
      </c>
      <c r="AB72" s="25" t="str">
        <f t="shared" si="90"/>
        <v>infini</v>
      </c>
      <c r="AC72" s="25" t="str">
        <f t="shared" si="91"/>
        <v>infini</v>
      </c>
      <c r="AD72" s="27">
        <f t="shared" si="92"/>
        <v>0.1856060606060606</v>
      </c>
      <c r="AE72" s="26">
        <f t="shared" si="93"/>
        <v>0.14990699647565592</v>
      </c>
      <c r="AF72" s="25" t="str">
        <f t="shared" si="94"/>
        <v>infini</v>
      </c>
      <c r="AG72" s="25" t="str">
        <f t="shared" si="95"/>
        <v>infini</v>
      </c>
    </row>
    <row r="73" spans="1:33" ht="12.75">
      <c r="A73" s="67">
        <v>1</v>
      </c>
      <c r="B73" s="21">
        <f t="shared" si="64"/>
        <v>0.6225589225589225</v>
      </c>
      <c r="C73" s="23" t="str">
        <f t="shared" si="65"/>
        <v>nc</v>
      </c>
      <c r="D73" s="22" t="str">
        <f t="shared" si="66"/>
        <v>nc</v>
      </c>
      <c r="E73" s="22" t="str">
        <f t="shared" si="67"/>
        <v>nc</v>
      </c>
      <c r="F73" s="24">
        <f t="shared" si="68"/>
        <v>0.023200757575757576</v>
      </c>
      <c r="G73" s="23" t="str">
        <f t="shared" si="69"/>
        <v>nc</v>
      </c>
      <c r="H73" s="22" t="str">
        <f t="shared" si="70"/>
        <v>nc</v>
      </c>
      <c r="I73" s="22" t="str">
        <f t="shared" si="71"/>
        <v>nc</v>
      </c>
      <c r="J73" s="24">
        <f t="shared" si="72"/>
        <v>0.032996632996632996</v>
      </c>
      <c r="K73" s="23" t="str">
        <f t="shared" si="73"/>
        <v>nc</v>
      </c>
      <c r="L73" s="22" t="str">
        <f t="shared" si="74"/>
        <v>nc</v>
      </c>
      <c r="M73" s="22" t="str">
        <f t="shared" si="75"/>
        <v>nc</v>
      </c>
      <c r="N73" s="24">
        <f t="shared" si="76"/>
        <v>0.04640151515151515</v>
      </c>
      <c r="O73" s="23">
        <f t="shared" si="77"/>
        <v>0.04464253175997259</v>
      </c>
      <c r="P73" s="22" t="str">
        <f t="shared" si="78"/>
        <v>infini</v>
      </c>
      <c r="Q73" s="22" t="str">
        <f t="shared" si="79"/>
        <v>infini</v>
      </c>
      <c r="R73" s="24">
        <f t="shared" si="80"/>
        <v>0.06749311294765839</v>
      </c>
      <c r="S73" s="23">
        <f t="shared" si="81"/>
        <v>0.06364314121763615</v>
      </c>
      <c r="T73" s="22" t="str">
        <f t="shared" si="82"/>
        <v>infini</v>
      </c>
      <c r="U73" s="22" t="str">
        <f t="shared" si="83"/>
        <v>infini</v>
      </c>
      <c r="V73" s="24">
        <f t="shared" si="84"/>
        <v>0.0928030303030303</v>
      </c>
      <c r="W73" s="23">
        <f t="shared" si="85"/>
        <v>0.0854694891366535</v>
      </c>
      <c r="X73" s="22" t="str">
        <f t="shared" si="86"/>
        <v>infini</v>
      </c>
      <c r="Y73" s="22" t="str">
        <f t="shared" si="87"/>
        <v>infini</v>
      </c>
      <c r="Z73" s="24">
        <f t="shared" si="88"/>
        <v>0.13498622589531678</v>
      </c>
      <c r="AA73" s="23">
        <f t="shared" si="89"/>
        <v>0.11967010127998161</v>
      </c>
      <c r="AB73" s="22" t="str">
        <f t="shared" si="90"/>
        <v>infini</v>
      </c>
      <c r="AC73" s="22" t="str">
        <f t="shared" si="91"/>
        <v>infini</v>
      </c>
      <c r="AD73" s="24">
        <f t="shared" si="92"/>
        <v>0.1856060606060606</v>
      </c>
      <c r="AE73" s="23">
        <f t="shared" si="93"/>
        <v>0.1574793027202139</v>
      </c>
      <c r="AF73" s="22" t="str">
        <f t="shared" si="94"/>
        <v>infini</v>
      </c>
      <c r="AG73" s="22" t="str">
        <f t="shared" si="95"/>
        <v>infini</v>
      </c>
    </row>
    <row r="74" spans="1:33" ht="12.75">
      <c r="A74" s="67">
        <v>1.25</v>
      </c>
      <c r="B74" s="21">
        <f t="shared" si="64"/>
        <v>0.6225589225589225</v>
      </c>
      <c r="C74" s="26" t="str">
        <f t="shared" si="65"/>
        <v>nc</v>
      </c>
      <c r="D74" s="25" t="str">
        <f t="shared" si="66"/>
        <v>nc</v>
      </c>
      <c r="E74" s="25" t="str">
        <f t="shared" si="67"/>
        <v>nc</v>
      </c>
      <c r="F74" s="27">
        <f t="shared" si="68"/>
        <v>0.023200757575757576</v>
      </c>
      <c r="G74" s="26" t="str">
        <f t="shared" si="69"/>
        <v>nc</v>
      </c>
      <c r="H74" s="25" t="str">
        <f t="shared" si="70"/>
        <v>nc</v>
      </c>
      <c r="I74" s="25" t="str">
        <f t="shared" si="71"/>
        <v>nc</v>
      </c>
      <c r="J74" s="27">
        <f t="shared" si="72"/>
        <v>0.032996632996632996</v>
      </c>
      <c r="K74" s="26" t="str">
        <f t="shared" si="73"/>
        <v>nc</v>
      </c>
      <c r="L74" s="25" t="str">
        <f t="shared" si="74"/>
        <v>nc</v>
      </c>
      <c r="M74" s="25" t="str">
        <f t="shared" si="75"/>
        <v>nc</v>
      </c>
      <c r="N74" s="27">
        <f t="shared" si="76"/>
        <v>0.04640151515151515</v>
      </c>
      <c r="O74" s="26">
        <f t="shared" si="77"/>
        <v>0.04498357823984583</v>
      </c>
      <c r="P74" s="25" t="str">
        <f t="shared" si="78"/>
        <v>infini</v>
      </c>
      <c r="Q74" s="25" t="str">
        <f t="shared" si="79"/>
        <v>infini</v>
      </c>
      <c r="R74" s="27">
        <f t="shared" si="80"/>
        <v>0.06749311294765839</v>
      </c>
      <c r="S74" s="26">
        <f t="shared" si="81"/>
        <v>0.06437759218345668</v>
      </c>
      <c r="T74" s="25" t="str">
        <f t="shared" si="82"/>
        <v>infini</v>
      </c>
      <c r="U74" s="25" t="str">
        <f t="shared" si="83"/>
        <v>infini</v>
      </c>
      <c r="V74" s="27">
        <f t="shared" si="84"/>
        <v>0.0928030303030303</v>
      </c>
      <c r="W74" s="26">
        <f t="shared" si="85"/>
        <v>0.0868419858670871</v>
      </c>
      <c r="X74" s="25" t="str">
        <f t="shared" si="86"/>
        <v>infini</v>
      </c>
      <c r="Y74" s="25" t="str">
        <f t="shared" si="87"/>
        <v>infini</v>
      </c>
      <c r="Z74" s="27">
        <f t="shared" si="88"/>
        <v>0.13498622589531678</v>
      </c>
      <c r="AA74" s="26">
        <f t="shared" si="89"/>
        <v>0.12244881639474696</v>
      </c>
      <c r="AB74" s="25" t="str">
        <f t="shared" si="90"/>
        <v>infini</v>
      </c>
      <c r="AC74" s="25" t="str">
        <f t="shared" si="91"/>
        <v>infini</v>
      </c>
      <c r="AD74" s="27">
        <f t="shared" si="92"/>
        <v>0.1856060606060606</v>
      </c>
      <c r="AE74" s="26">
        <f t="shared" si="93"/>
        <v>0.16240136602749022</v>
      </c>
      <c r="AF74" s="25" t="str">
        <f t="shared" si="94"/>
        <v>infini</v>
      </c>
      <c r="AG74" s="25" t="str">
        <f t="shared" si="95"/>
        <v>infini</v>
      </c>
    </row>
    <row r="75" spans="1:33" ht="12.75">
      <c r="A75" s="67">
        <v>1.5</v>
      </c>
      <c r="B75" s="21">
        <f t="shared" si="64"/>
        <v>0.6225589225589225</v>
      </c>
      <c r="C75" s="23" t="str">
        <f t="shared" si="65"/>
        <v>nc</v>
      </c>
      <c r="D75" s="22" t="str">
        <f t="shared" si="66"/>
        <v>nc</v>
      </c>
      <c r="E75" s="22" t="str">
        <f t="shared" si="67"/>
        <v>nc</v>
      </c>
      <c r="F75" s="24">
        <f t="shared" si="68"/>
        <v>0.023200757575757576</v>
      </c>
      <c r="G75" s="23" t="str">
        <f t="shared" si="69"/>
        <v>nc</v>
      </c>
      <c r="H75" s="22" t="str">
        <f t="shared" si="70"/>
        <v>nc</v>
      </c>
      <c r="I75" s="22" t="str">
        <f t="shared" si="71"/>
        <v>nc</v>
      </c>
      <c r="J75" s="24">
        <f t="shared" si="72"/>
        <v>0.032996632996632996</v>
      </c>
      <c r="K75" s="23" t="str">
        <f t="shared" si="73"/>
        <v>nc</v>
      </c>
      <c r="L75" s="22" t="str">
        <f t="shared" si="74"/>
        <v>nc</v>
      </c>
      <c r="M75" s="22" t="str">
        <f t="shared" si="75"/>
        <v>nc</v>
      </c>
      <c r="N75" s="24">
        <f t="shared" si="76"/>
        <v>0.04640151515151515</v>
      </c>
      <c r="O75" s="23">
        <f t="shared" si="77"/>
        <v>0.04521385229403399</v>
      </c>
      <c r="P75" s="22" t="str">
        <f t="shared" si="78"/>
        <v>infini</v>
      </c>
      <c r="Q75" s="22" t="str">
        <f t="shared" si="79"/>
        <v>infini</v>
      </c>
      <c r="R75" s="24">
        <f t="shared" si="80"/>
        <v>0.06749311294765839</v>
      </c>
      <c r="S75" s="23">
        <f t="shared" si="81"/>
        <v>0.06487671658496023</v>
      </c>
      <c r="T75" s="22" t="str">
        <f t="shared" si="82"/>
        <v>infini</v>
      </c>
      <c r="U75" s="22" t="str">
        <f t="shared" si="83"/>
        <v>infini</v>
      </c>
      <c r="V75" s="24">
        <f t="shared" si="84"/>
        <v>0.0928030303030303</v>
      </c>
      <c r="W75" s="23">
        <f t="shared" si="85"/>
        <v>0.0877817375767941</v>
      </c>
      <c r="X75" s="22" t="str">
        <f t="shared" si="86"/>
        <v>infini</v>
      </c>
      <c r="Y75" s="22" t="str">
        <f t="shared" si="87"/>
        <v>infini</v>
      </c>
      <c r="Z75" s="24">
        <f t="shared" si="88"/>
        <v>0.13498622589531678</v>
      </c>
      <c r="AA75" s="23">
        <f t="shared" si="89"/>
        <v>0.12437411055589302</v>
      </c>
      <c r="AB75" s="22" t="str">
        <f t="shared" si="90"/>
        <v>infini</v>
      </c>
      <c r="AC75" s="22" t="str">
        <f t="shared" si="91"/>
        <v>infini</v>
      </c>
      <c r="AD75" s="24">
        <f t="shared" si="92"/>
        <v>0.1856060606060606</v>
      </c>
      <c r="AE75" s="23">
        <f t="shared" si="93"/>
        <v>0.1658573130663971</v>
      </c>
      <c r="AF75" s="22" t="str">
        <f t="shared" si="94"/>
        <v>infini</v>
      </c>
      <c r="AG75" s="22" t="str">
        <f t="shared" si="95"/>
        <v>infini</v>
      </c>
    </row>
    <row r="76" spans="1:33" ht="12.75">
      <c r="A76" s="67">
        <v>1.75</v>
      </c>
      <c r="B76" s="21">
        <f t="shared" si="64"/>
        <v>0.6225589225589225</v>
      </c>
      <c r="C76" s="26" t="str">
        <f t="shared" si="65"/>
        <v>nc</v>
      </c>
      <c r="D76" s="25" t="str">
        <f t="shared" si="66"/>
        <v>nc</v>
      </c>
      <c r="E76" s="25" t="str">
        <f t="shared" si="67"/>
        <v>nc</v>
      </c>
      <c r="F76" s="27">
        <f t="shared" si="68"/>
        <v>0.023200757575757576</v>
      </c>
      <c r="G76" s="26" t="str">
        <f t="shared" si="69"/>
        <v>nc</v>
      </c>
      <c r="H76" s="25" t="str">
        <f t="shared" si="70"/>
        <v>nc</v>
      </c>
      <c r="I76" s="25" t="str">
        <f t="shared" si="71"/>
        <v>nc</v>
      </c>
      <c r="J76" s="27">
        <f t="shared" si="72"/>
        <v>0.032996632996632996</v>
      </c>
      <c r="K76" s="26" t="str">
        <f t="shared" si="73"/>
        <v>nc</v>
      </c>
      <c r="L76" s="25" t="str">
        <f t="shared" si="74"/>
        <v>nc</v>
      </c>
      <c r="M76" s="25" t="str">
        <f t="shared" si="75"/>
        <v>nc</v>
      </c>
      <c r="N76" s="27">
        <f t="shared" si="76"/>
        <v>0.04640151515151515</v>
      </c>
      <c r="O76" s="26">
        <f t="shared" si="77"/>
        <v>0.04537978247340189</v>
      </c>
      <c r="P76" s="25" t="str">
        <f t="shared" si="78"/>
        <v>infini</v>
      </c>
      <c r="Q76" s="25" t="str">
        <f t="shared" si="79"/>
        <v>infini</v>
      </c>
      <c r="R76" s="27">
        <f t="shared" si="80"/>
        <v>0.06749311294765839</v>
      </c>
      <c r="S76" s="26">
        <f t="shared" si="81"/>
        <v>0.0652379988709832</v>
      </c>
      <c r="T76" s="25" t="str">
        <f t="shared" si="82"/>
        <v>infini</v>
      </c>
      <c r="U76" s="25" t="str">
        <f t="shared" si="83"/>
        <v>infini</v>
      </c>
      <c r="V76" s="27">
        <f t="shared" si="84"/>
        <v>0.0928030303030303</v>
      </c>
      <c r="W76" s="26">
        <f t="shared" si="85"/>
        <v>0.08846553815933907</v>
      </c>
      <c r="X76" s="25" t="str">
        <f t="shared" si="86"/>
        <v>infini</v>
      </c>
      <c r="Y76" s="25" t="str">
        <f t="shared" si="87"/>
        <v>infini</v>
      </c>
      <c r="Z76" s="27">
        <f t="shared" si="88"/>
        <v>0.13498622589531678</v>
      </c>
      <c r="AA76" s="26">
        <f t="shared" si="89"/>
        <v>0.12578680932773367</v>
      </c>
      <c r="AB76" s="25" t="str">
        <f t="shared" si="90"/>
        <v>infini</v>
      </c>
      <c r="AC76" s="25" t="str">
        <f t="shared" si="91"/>
        <v>infini</v>
      </c>
      <c r="AD76" s="27">
        <f t="shared" si="92"/>
        <v>0.1856060606060606</v>
      </c>
      <c r="AE76" s="26">
        <f t="shared" si="93"/>
        <v>0.168417289925209</v>
      </c>
      <c r="AF76" s="25" t="str">
        <f t="shared" si="94"/>
        <v>infini</v>
      </c>
      <c r="AG76" s="25" t="str">
        <f t="shared" si="95"/>
        <v>infini</v>
      </c>
    </row>
    <row r="77" spans="1:33" ht="12.75">
      <c r="A77" s="67">
        <v>2</v>
      </c>
      <c r="B77" s="21">
        <f t="shared" si="64"/>
        <v>0.6225589225589225</v>
      </c>
      <c r="C77" s="23" t="str">
        <f t="shared" si="65"/>
        <v>nc</v>
      </c>
      <c r="D77" s="22" t="str">
        <f t="shared" si="66"/>
        <v>nc</v>
      </c>
      <c r="E77" s="22" t="str">
        <f t="shared" si="67"/>
        <v>nc</v>
      </c>
      <c r="F77" s="24">
        <f t="shared" si="68"/>
        <v>0.023200757575757576</v>
      </c>
      <c r="G77" s="23" t="str">
        <f t="shared" si="69"/>
        <v>nc</v>
      </c>
      <c r="H77" s="22" t="str">
        <f t="shared" si="70"/>
        <v>nc</v>
      </c>
      <c r="I77" s="22" t="str">
        <f t="shared" si="71"/>
        <v>nc</v>
      </c>
      <c r="J77" s="24">
        <f t="shared" si="72"/>
        <v>0.032996632996632996</v>
      </c>
      <c r="K77" s="23" t="str">
        <f t="shared" si="73"/>
        <v>nc</v>
      </c>
      <c r="L77" s="22" t="str">
        <f t="shared" si="74"/>
        <v>nc</v>
      </c>
      <c r="M77" s="22" t="str">
        <f t="shared" si="75"/>
        <v>nc</v>
      </c>
      <c r="N77" s="24">
        <f t="shared" si="76"/>
        <v>0.04640151515151515</v>
      </c>
      <c r="O77" s="23">
        <f t="shared" si="77"/>
        <v>0.045505031556346366</v>
      </c>
      <c r="P77" s="22" t="str">
        <f t="shared" si="78"/>
        <v>infini</v>
      </c>
      <c r="Q77" s="22" t="str">
        <f t="shared" si="79"/>
        <v>infini</v>
      </c>
      <c r="R77" s="24">
        <f t="shared" si="80"/>
        <v>0.06749311294765839</v>
      </c>
      <c r="S77" s="23">
        <f t="shared" si="81"/>
        <v>0.06551161226751732</v>
      </c>
      <c r="T77" s="22" t="str">
        <f t="shared" si="82"/>
        <v>infini</v>
      </c>
      <c r="U77" s="22" t="str">
        <f t="shared" si="83"/>
        <v>infini</v>
      </c>
      <c r="V77" s="24">
        <f t="shared" si="84"/>
        <v>0.0928030303030303</v>
      </c>
      <c r="W77" s="23">
        <f t="shared" si="85"/>
        <v>0.08898542091920122</v>
      </c>
      <c r="X77" s="22" t="str">
        <f t="shared" si="86"/>
        <v>infini</v>
      </c>
      <c r="Y77" s="22" t="str">
        <f t="shared" si="87"/>
        <v>infini</v>
      </c>
      <c r="Z77" s="24">
        <f t="shared" si="88"/>
        <v>0.13498622589531678</v>
      </c>
      <c r="AA77" s="23">
        <f t="shared" si="89"/>
        <v>0.1268675748486327</v>
      </c>
      <c r="AB77" s="22" t="str">
        <f t="shared" si="90"/>
        <v>infini</v>
      </c>
      <c r="AC77" s="22" t="str">
        <f t="shared" si="91"/>
        <v>infini</v>
      </c>
      <c r="AD77" s="24">
        <f t="shared" si="92"/>
        <v>0.1856060606060606</v>
      </c>
      <c r="AE77" s="23">
        <f t="shared" si="93"/>
        <v>0.17038974045121982</v>
      </c>
      <c r="AF77" s="22" t="str">
        <f t="shared" si="94"/>
        <v>infini</v>
      </c>
      <c r="AG77" s="22" t="str">
        <f t="shared" si="95"/>
        <v>infini</v>
      </c>
    </row>
    <row r="78" spans="1:33" ht="12.75">
      <c r="A78" s="67">
        <v>2.25</v>
      </c>
      <c r="B78" s="21">
        <f t="shared" si="64"/>
        <v>0.6225589225589225</v>
      </c>
      <c r="C78" s="26" t="str">
        <f t="shared" si="65"/>
        <v>nc</v>
      </c>
      <c r="D78" s="25" t="str">
        <f t="shared" si="66"/>
        <v>nc</v>
      </c>
      <c r="E78" s="25" t="str">
        <f t="shared" si="67"/>
        <v>nc</v>
      </c>
      <c r="F78" s="27">
        <f t="shared" si="68"/>
        <v>0.023200757575757576</v>
      </c>
      <c r="G78" s="26" t="str">
        <f t="shared" si="69"/>
        <v>nc</v>
      </c>
      <c r="H78" s="25" t="str">
        <f t="shared" si="70"/>
        <v>nc</v>
      </c>
      <c r="I78" s="25" t="str">
        <f t="shared" si="71"/>
        <v>nc</v>
      </c>
      <c r="J78" s="27">
        <f t="shared" si="72"/>
        <v>0.032996632996632996</v>
      </c>
      <c r="K78" s="26" t="str">
        <f t="shared" si="73"/>
        <v>nc</v>
      </c>
      <c r="L78" s="25" t="str">
        <f t="shared" si="74"/>
        <v>nc</v>
      </c>
      <c r="M78" s="25" t="str">
        <f t="shared" si="75"/>
        <v>nc</v>
      </c>
      <c r="N78" s="27">
        <f t="shared" si="76"/>
        <v>0.04640151515151515</v>
      </c>
      <c r="O78" s="26">
        <f t="shared" si="77"/>
        <v>0.045602926529032</v>
      </c>
      <c r="P78" s="25" t="str">
        <f t="shared" si="78"/>
        <v>infini</v>
      </c>
      <c r="Q78" s="25" t="str">
        <f t="shared" si="79"/>
        <v>infini</v>
      </c>
      <c r="R78" s="27">
        <f t="shared" si="80"/>
        <v>0.06749311294765839</v>
      </c>
      <c r="S78" s="26">
        <f t="shared" si="81"/>
        <v>0.06572601462485796</v>
      </c>
      <c r="T78" s="25" t="str">
        <f t="shared" si="82"/>
        <v>infini</v>
      </c>
      <c r="U78" s="25" t="str">
        <f t="shared" si="83"/>
        <v>infini</v>
      </c>
      <c r="V78" s="27">
        <f t="shared" si="84"/>
        <v>0.0928030303030303</v>
      </c>
      <c r="W78" s="26">
        <f t="shared" si="85"/>
        <v>0.08939401801988804</v>
      </c>
      <c r="X78" s="25" t="str">
        <f t="shared" si="86"/>
        <v>infini</v>
      </c>
      <c r="Y78" s="25" t="str">
        <f t="shared" si="87"/>
        <v>infini</v>
      </c>
      <c r="Z78" s="27">
        <f t="shared" si="88"/>
        <v>0.13498622589531678</v>
      </c>
      <c r="AA78" s="26">
        <f t="shared" si="89"/>
        <v>0.12772109651312716</v>
      </c>
      <c r="AB78" s="25" t="str">
        <f t="shared" si="90"/>
        <v>infini</v>
      </c>
      <c r="AC78" s="25" t="str">
        <f t="shared" si="91"/>
        <v>infini</v>
      </c>
      <c r="AD78" s="27">
        <f t="shared" si="92"/>
        <v>0.1856060606060606</v>
      </c>
      <c r="AE78" s="26">
        <f t="shared" si="93"/>
        <v>0.171956104012777</v>
      </c>
      <c r="AF78" s="25" t="str">
        <f t="shared" si="94"/>
        <v>infini</v>
      </c>
      <c r="AG78" s="25" t="str">
        <f t="shared" si="95"/>
        <v>infini</v>
      </c>
    </row>
    <row r="79" spans="1:33" ht="12.75">
      <c r="A79" s="67">
        <v>2.75</v>
      </c>
      <c r="B79" s="21">
        <f t="shared" si="64"/>
        <v>0.6225589225589225</v>
      </c>
      <c r="C79" s="23" t="str">
        <f t="shared" si="65"/>
        <v>nc</v>
      </c>
      <c r="D79" s="22" t="str">
        <f t="shared" si="66"/>
        <v>nc</v>
      </c>
      <c r="E79" s="22" t="str">
        <f t="shared" si="67"/>
        <v>nc</v>
      </c>
      <c r="F79" s="24">
        <f t="shared" si="68"/>
        <v>0.023200757575757576</v>
      </c>
      <c r="G79" s="23" t="str">
        <f t="shared" si="69"/>
        <v>nc</v>
      </c>
      <c r="H79" s="22" t="str">
        <f t="shared" si="70"/>
        <v>nc</v>
      </c>
      <c r="I79" s="22" t="str">
        <f t="shared" si="71"/>
        <v>nc</v>
      </c>
      <c r="J79" s="24">
        <f t="shared" si="72"/>
        <v>0.032996632996632996</v>
      </c>
      <c r="K79" s="23" t="str">
        <f t="shared" si="73"/>
        <v>nc</v>
      </c>
      <c r="L79" s="22" t="str">
        <f t="shared" si="74"/>
        <v>nc</v>
      </c>
      <c r="M79" s="22" t="str">
        <f t="shared" si="75"/>
        <v>nc</v>
      </c>
      <c r="N79" s="24">
        <f t="shared" si="76"/>
        <v>0.04640151515151515</v>
      </c>
      <c r="O79" s="23">
        <f t="shared" si="77"/>
        <v>0.04574607347617198</v>
      </c>
      <c r="P79" s="22" t="str">
        <f t="shared" si="78"/>
        <v>infini</v>
      </c>
      <c r="Q79" s="22" t="str">
        <f t="shared" si="79"/>
        <v>infini</v>
      </c>
      <c r="R79" s="24">
        <f t="shared" si="80"/>
        <v>0.06749311294765839</v>
      </c>
      <c r="S79" s="23">
        <f t="shared" si="81"/>
        <v>0.06604038976327399</v>
      </c>
      <c r="T79" s="22" t="str">
        <f t="shared" si="82"/>
        <v>infini</v>
      </c>
      <c r="U79" s="22" t="str">
        <f t="shared" si="83"/>
        <v>infini</v>
      </c>
      <c r="V79" s="24">
        <f t="shared" si="84"/>
        <v>0.0928030303030303</v>
      </c>
      <c r="W79" s="23">
        <f t="shared" si="85"/>
        <v>0.0899950844985387</v>
      </c>
      <c r="X79" s="22" t="str">
        <f t="shared" si="86"/>
        <v>infini</v>
      </c>
      <c r="Y79" s="22" t="str">
        <f t="shared" si="87"/>
        <v>infini</v>
      </c>
      <c r="Z79" s="24">
        <f t="shared" si="88"/>
        <v>0.13498622589531678</v>
      </c>
      <c r="AA79" s="23">
        <f t="shared" si="89"/>
        <v>0.12898328625483269</v>
      </c>
      <c r="AB79" s="22" t="str">
        <f t="shared" si="90"/>
        <v>infini</v>
      </c>
      <c r="AC79" s="22" t="str">
        <f t="shared" si="91"/>
        <v>infini</v>
      </c>
      <c r="AD79" s="24">
        <f t="shared" si="92"/>
        <v>0.1856060606060606</v>
      </c>
      <c r="AE79" s="23">
        <f t="shared" si="93"/>
        <v>0.17428655684781258</v>
      </c>
      <c r="AF79" s="22" t="str">
        <f t="shared" si="94"/>
        <v>infini</v>
      </c>
      <c r="AG79" s="22" t="str">
        <f t="shared" si="95"/>
        <v>infini</v>
      </c>
    </row>
    <row r="80" spans="1:33" ht="12.75">
      <c r="A80" s="67">
        <v>3</v>
      </c>
      <c r="B80" s="21">
        <f t="shared" si="64"/>
        <v>0.6225589225589225</v>
      </c>
      <c r="C80" s="26" t="str">
        <f t="shared" si="65"/>
        <v>nc</v>
      </c>
      <c r="D80" s="25" t="str">
        <f t="shared" si="66"/>
        <v>nc</v>
      </c>
      <c r="E80" s="25" t="str">
        <f t="shared" si="67"/>
        <v>nc</v>
      </c>
      <c r="F80" s="27">
        <f t="shared" si="68"/>
        <v>0.023200757575757576</v>
      </c>
      <c r="G80" s="26" t="str">
        <f t="shared" si="69"/>
        <v>nc</v>
      </c>
      <c r="H80" s="25" t="str">
        <f t="shared" si="70"/>
        <v>nc</v>
      </c>
      <c r="I80" s="25" t="str">
        <f t="shared" si="71"/>
        <v>nc</v>
      </c>
      <c r="J80" s="27">
        <f t="shared" si="72"/>
        <v>0.032996632996632996</v>
      </c>
      <c r="K80" s="26" t="str">
        <f t="shared" si="73"/>
        <v>nc</v>
      </c>
      <c r="L80" s="25" t="str">
        <f t="shared" si="74"/>
        <v>nc</v>
      </c>
      <c r="M80" s="25" t="str">
        <f t="shared" si="75"/>
        <v>nc</v>
      </c>
      <c r="N80" s="27">
        <f t="shared" si="76"/>
        <v>0.04640151515151515</v>
      </c>
      <c r="O80" s="26">
        <f t="shared" si="77"/>
        <v>0.04579998554340593</v>
      </c>
      <c r="P80" s="25" t="str">
        <f t="shared" si="78"/>
        <v>infini</v>
      </c>
      <c r="Q80" s="25" t="str">
        <f t="shared" si="79"/>
        <v>infini</v>
      </c>
      <c r="R80" s="27">
        <f t="shared" si="80"/>
        <v>0.06749311294765839</v>
      </c>
      <c r="S80" s="26">
        <f t="shared" si="81"/>
        <v>0.06615905717492723</v>
      </c>
      <c r="T80" s="25" t="str">
        <f t="shared" si="82"/>
        <v>infini</v>
      </c>
      <c r="U80" s="25" t="str">
        <f t="shared" si="83"/>
        <v>infini</v>
      </c>
      <c r="V80" s="27">
        <f t="shared" si="84"/>
        <v>0.0928030303030303</v>
      </c>
      <c r="W80" s="26">
        <f t="shared" si="85"/>
        <v>0.09022257356515422</v>
      </c>
      <c r="X80" s="25" t="str">
        <f t="shared" si="86"/>
        <v>infini</v>
      </c>
      <c r="Y80" s="25" t="str">
        <f t="shared" si="87"/>
        <v>infini</v>
      </c>
      <c r="Z80" s="27">
        <f t="shared" si="88"/>
        <v>0.13498622589531678</v>
      </c>
      <c r="AA80" s="26">
        <f t="shared" si="89"/>
        <v>0.12946306295515733</v>
      </c>
      <c r="AB80" s="25" t="str">
        <f t="shared" si="90"/>
        <v>infini</v>
      </c>
      <c r="AC80" s="25" t="str">
        <f t="shared" si="91"/>
        <v>infini</v>
      </c>
      <c r="AD80" s="27">
        <f t="shared" si="92"/>
        <v>0.1856060606060606</v>
      </c>
      <c r="AE80" s="26">
        <f t="shared" si="93"/>
        <v>0.17517684519610277</v>
      </c>
      <c r="AF80" s="25" t="str">
        <f t="shared" si="94"/>
        <v>infini</v>
      </c>
      <c r="AG80" s="25" t="str">
        <f t="shared" si="95"/>
        <v>infini</v>
      </c>
    </row>
    <row r="81" spans="1:33" ht="12.75">
      <c r="A81" s="67">
        <v>4</v>
      </c>
      <c r="B81" s="21">
        <f t="shared" si="64"/>
        <v>0.6225589225589225</v>
      </c>
      <c r="C81" s="23" t="str">
        <f t="shared" si="65"/>
        <v>nc</v>
      </c>
      <c r="D81" s="22" t="str">
        <f t="shared" si="66"/>
        <v>nc</v>
      </c>
      <c r="E81" s="22" t="str">
        <f t="shared" si="67"/>
        <v>nc</v>
      </c>
      <c r="F81" s="24">
        <f t="shared" si="68"/>
        <v>0.023200757575757576</v>
      </c>
      <c r="G81" s="23" t="str">
        <f t="shared" si="69"/>
        <v>nc</v>
      </c>
      <c r="H81" s="22" t="str">
        <f t="shared" si="70"/>
        <v>nc</v>
      </c>
      <c r="I81" s="22" t="str">
        <f t="shared" si="71"/>
        <v>nc</v>
      </c>
      <c r="J81" s="24">
        <f t="shared" si="72"/>
        <v>0.032996632996632996</v>
      </c>
      <c r="K81" s="23" t="str">
        <f t="shared" si="73"/>
        <v>nc</v>
      </c>
      <c r="L81" s="22" t="str">
        <f t="shared" si="74"/>
        <v>nc</v>
      </c>
      <c r="M81" s="22" t="str">
        <f t="shared" si="75"/>
        <v>nc</v>
      </c>
      <c r="N81" s="24">
        <f t="shared" si="76"/>
        <v>0.04640151515151515</v>
      </c>
      <c r="O81" s="23">
        <f t="shared" si="77"/>
        <v>0.04594890107107826</v>
      </c>
      <c r="P81" s="22" t="str">
        <f t="shared" si="78"/>
        <v>infini</v>
      </c>
      <c r="Q81" s="22" t="str">
        <f t="shared" si="79"/>
        <v>infini</v>
      </c>
      <c r="R81" s="24">
        <f t="shared" si="80"/>
        <v>0.06749311294765839</v>
      </c>
      <c r="S81" s="23">
        <f t="shared" si="81"/>
        <v>0.06648760243670278</v>
      </c>
      <c r="T81" s="22" t="str">
        <f t="shared" si="82"/>
        <v>infini</v>
      </c>
      <c r="U81" s="22" t="str">
        <f t="shared" si="83"/>
        <v>infini</v>
      </c>
      <c r="V81" s="24">
        <f t="shared" si="84"/>
        <v>0.0928030303030303</v>
      </c>
      <c r="W81" s="23">
        <f t="shared" si="85"/>
        <v>0.09085414016754245</v>
      </c>
      <c r="X81" s="22" t="str">
        <f t="shared" si="86"/>
        <v>infini</v>
      </c>
      <c r="Y81" s="22" t="str">
        <f t="shared" si="87"/>
        <v>infini</v>
      </c>
      <c r="Z81" s="24">
        <f t="shared" si="88"/>
        <v>0.13498622589531678</v>
      </c>
      <c r="AA81" s="23">
        <f t="shared" si="89"/>
        <v>0.13080104293811173</v>
      </c>
      <c r="AB81" s="22" t="str">
        <f t="shared" si="90"/>
        <v>infini</v>
      </c>
      <c r="AC81" s="22" t="str">
        <f t="shared" si="91"/>
        <v>infini</v>
      </c>
      <c r="AD81" s="24">
        <f t="shared" si="92"/>
        <v>0.1856060606060606</v>
      </c>
      <c r="AE81" s="23">
        <f t="shared" si="93"/>
        <v>0.17767270512132508</v>
      </c>
      <c r="AF81" s="22" t="str">
        <f t="shared" si="94"/>
        <v>infini</v>
      </c>
      <c r="AG81" s="22" t="str">
        <f t="shared" si="95"/>
        <v>infini</v>
      </c>
    </row>
    <row r="82" spans="1:33" ht="12.75">
      <c r="A82" s="67">
        <v>5</v>
      </c>
      <c r="B82" s="21">
        <f t="shared" si="64"/>
        <v>0.6225589225589225</v>
      </c>
      <c r="C82" s="26" t="str">
        <f t="shared" si="65"/>
        <v>nc</v>
      </c>
      <c r="D82" s="25" t="str">
        <f t="shared" si="66"/>
        <v>nc</v>
      </c>
      <c r="E82" s="25" t="str">
        <f t="shared" si="67"/>
        <v>nc</v>
      </c>
      <c r="F82" s="27">
        <f t="shared" si="68"/>
        <v>0.023200757575757576</v>
      </c>
      <c r="G82" s="26" t="str">
        <f t="shared" si="69"/>
        <v>nc</v>
      </c>
      <c r="H82" s="25" t="str">
        <f t="shared" si="70"/>
        <v>nc</v>
      </c>
      <c r="I82" s="25" t="str">
        <f t="shared" si="71"/>
        <v>nc</v>
      </c>
      <c r="J82" s="27">
        <f t="shared" si="72"/>
        <v>0.032996632996632996</v>
      </c>
      <c r="K82" s="26" t="str">
        <f t="shared" si="73"/>
        <v>nc</v>
      </c>
      <c r="L82" s="25" t="str">
        <f t="shared" si="74"/>
        <v>nc</v>
      </c>
      <c r="M82" s="25" t="str">
        <f t="shared" si="75"/>
        <v>nc</v>
      </c>
      <c r="N82" s="27">
        <f t="shared" si="76"/>
        <v>0.04640151515151515</v>
      </c>
      <c r="O82" s="26">
        <f t="shared" si="77"/>
        <v>0.04603871611738406</v>
      </c>
      <c r="P82" s="25" t="str">
        <f t="shared" si="78"/>
        <v>infini</v>
      </c>
      <c r="Q82" s="25" t="str">
        <f t="shared" si="79"/>
        <v>infini</v>
      </c>
      <c r="R82" s="27">
        <f t="shared" si="80"/>
        <v>0.06749311294765839</v>
      </c>
      <c r="S82" s="26">
        <f t="shared" si="81"/>
        <v>0.06668630056522762</v>
      </c>
      <c r="T82" s="25" t="str">
        <f t="shared" si="82"/>
        <v>infini</v>
      </c>
      <c r="U82" s="25" t="str">
        <f t="shared" si="83"/>
        <v>infini</v>
      </c>
      <c r="V82" s="27">
        <f t="shared" si="84"/>
        <v>0.0928030303030303</v>
      </c>
      <c r="W82" s="26">
        <f t="shared" si="85"/>
        <v>0.09123734221525756</v>
      </c>
      <c r="X82" s="25" t="str">
        <f t="shared" si="86"/>
        <v>infini</v>
      </c>
      <c r="Y82" s="25" t="str">
        <f t="shared" si="87"/>
        <v>infini</v>
      </c>
      <c r="Z82" s="27">
        <f t="shared" si="88"/>
        <v>0.13498622589531678</v>
      </c>
      <c r="AA82" s="26">
        <f t="shared" si="89"/>
        <v>0.13161718845271364</v>
      </c>
      <c r="AB82" s="25" t="str">
        <f t="shared" si="90"/>
        <v>infini</v>
      </c>
      <c r="AC82" s="25" t="str">
        <f t="shared" si="91"/>
        <v>infini</v>
      </c>
      <c r="AD82" s="27">
        <f t="shared" si="92"/>
        <v>0.1856060606060606</v>
      </c>
      <c r="AE82" s="26">
        <f t="shared" si="93"/>
        <v>0.17920465317682305</v>
      </c>
      <c r="AF82" s="25" t="str">
        <f t="shared" si="94"/>
        <v>infini</v>
      </c>
      <c r="AG82" s="25" t="str">
        <f t="shared" si="95"/>
        <v>infini</v>
      </c>
    </row>
    <row r="83" spans="1:33" ht="12.75">
      <c r="A83" s="67">
        <v>10</v>
      </c>
      <c r="B83" s="21">
        <f t="shared" si="64"/>
        <v>0.6225589225589225</v>
      </c>
      <c r="C83" s="23" t="str">
        <f t="shared" si="65"/>
        <v>nc</v>
      </c>
      <c r="D83" s="22" t="str">
        <f t="shared" si="66"/>
        <v>nc</v>
      </c>
      <c r="E83" s="22" t="str">
        <f t="shared" si="67"/>
        <v>nc</v>
      </c>
      <c r="F83" s="24">
        <f t="shared" si="68"/>
        <v>0.023200757575757576</v>
      </c>
      <c r="G83" s="23" t="str">
        <f t="shared" si="69"/>
        <v>nc</v>
      </c>
      <c r="H83" s="22" t="str">
        <f t="shared" si="70"/>
        <v>nc</v>
      </c>
      <c r="I83" s="22" t="str">
        <f t="shared" si="71"/>
        <v>nc</v>
      </c>
      <c r="J83" s="24">
        <f t="shared" si="72"/>
        <v>0.032996632996632996</v>
      </c>
      <c r="K83" s="23" t="str">
        <f t="shared" si="73"/>
        <v>nc</v>
      </c>
      <c r="L83" s="22" t="str">
        <f t="shared" si="74"/>
        <v>nc</v>
      </c>
      <c r="M83" s="22" t="str">
        <f t="shared" si="75"/>
        <v>nc</v>
      </c>
      <c r="N83" s="24">
        <f t="shared" si="76"/>
        <v>0.04640151515151515</v>
      </c>
      <c r="O83" s="23">
        <f t="shared" si="77"/>
        <v>0.04621940369800505</v>
      </c>
      <c r="P83" s="22" t="str">
        <f t="shared" si="78"/>
        <v>infini</v>
      </c>
      <c r="Q83" s="22" t="str">
        <f t="shared" si="79"/>
        <v>infini</v>
      </c>
      <c r="R83" s="24">
        <f t="shared" si="80"/>
        <v>0.06749311294765839</v>
      </c>
      <c r="S83" s="23">
        <f t="shared" si="81"/>
        <v>0.06708728110036283</v>
      </c>
      <c r="T83" s="22" t="str">
        <f t="shared" si="82"/>
        <v>infini</v>
      </c>
      <c r="U83" s="22" t="str">
        <f t="shared" si="83"/>
        <v>infini</v>
      </c>
      <c r="V83" s="24">
        <f t="shared" si="84"/>
        <v>0.0928030303030303</v>
      </c>
      <c r="W83" s="23">
        <f t="shared" si="85"/>
        <v>0.0920135263639409</v>
      </c>
      <c r="X83" s="22" t="str">
        <f t="shared" si="86"/>
        <v>infini</v>
      </c>
      <c r="Y83" s="22" t="str">
        <f t="shared" si="87"/>
        <v>infini</v>
      </c>
      <c r="Z83" s="24">
        <f t="shared" si="88"/>
        <v>0.13498622589531678</v>
      </c>
      <c r="AA83" s="23">
        <f t="shared" si="89"/>
        <v>0.1332804200998841</v>
      </c>
      <c r="AB83" s="22" t="str">
        <f t="shared" si="90"/>
        <v>infini</v>
      </c>
      <c r="AC83" s="22" t="str">
        <f t="shared" si="91"/>
        <v>infini</v>
      </c>
      <c r="AD83" s="24">
        <f t="shared" si="92"/>
        <v>0.1856060606060606</v>
      </c>
      <c r="AE83" s="23">
        <f t="shared" si="93"/>
        <v>0.18234919349556705</v>
      </c>
      <c r="AF83" s="22" t="str">
        <f t="shared" si="94"/>
        <v>infini</v>
      </c>
      <c r="AG83" s="22" t="str">
        <f t="shared" si="95"/>
        <v>infini</v>
      </c>
    </row>
    <row r="84" spans="1:33" ht="12.75">
      <c r="A84" s="67">
        <v>20</v>
      </c>
      <c r="B84" s="21">
        <f t="shared" si="64"/>
        <v>0.6225589225589225</v>
      </c>
      <c r="C84" s="26" t="str">
        <f t="shared" si="65"/>
        <v>nc</v>
      </c>
      <c r="D84" s="25" t="str">
        <f t="shared" si="66"/>
        <v>nc</v>
      </c>
      <c r="E84" s="25" t="str">
        <f t="shared" si="67"/>
        <v>nc</v>
      </c>
      <c r="F84" s="27">
        <f t="shared" si="68"/>
        <v>0.023200757575757576</v>
      </c>
      <c r="G84" s="26" t="str">
        <f t="shared" si="69"/>
        <v>nc</v>
      </c>
      <c r="H84" s="25" t="str">
        <f t="shared" si="70"/>
        <v>nc</v>
      </c>
      <c r="I84" s="25" t="str">
        <f t="shared" si="71"/>
        <v>nc</v>
      </c>
      <c r="J84" s="27">
        <f t="shared" si="72"/>
        <v>0.032996632996632996</v>
      </c>
      <c r="K84" s="26" t="str">
        <f t="shared" si="73"/>
        <v>nc</v>
      </c>
      <c r="L84" s="25" t="str">
        <f t="shared" si="74"/>
        <v>nc</v>
      </c>
      <c r="M84" s="25" t="str">
        <f t="shared" si="75"/>
        <v>nc</v>
      </c>
      <c r="N84" s="27">
        <f t="shared" si="76"/>
        <v>0.04640151515151515</v>
      </c>
      <c r="O84" s="26">
        <f t="shared" si="77"/>
        <v>0.04631028039079072</v>
      </c>
      <c r="P84" s="25" t="str">
        <f t="shared" si="78"/>
        <v>infini</v>
      </c>
      <c r="Q84" s="25" t="str">
        <f t="shared" si="79"/>
        <v>infini</v>
      </c>
      <c r="R84" s="27">
        <f t="shared" si="80"/>
        <v>0.06749311294765839</v>
      </c>
      <c r="S84" s="26">
        <f t="shared" si="81"/>
        <v>0.06728958512400302</v>
      </c>
      <c r="T84" s="25" t="str">
        <f t="shared" si="82"/>
        <v>infini</v>
      </c>
      <c r="U84" s="25" t="str">
        <f t="shared" si="83"/>
        <v>infini</v>
      </c>
      <c r="V84" s="27">
        <f t="shared" si="84"/>
        <v>0.0928030303030303</v>
      </c>
      <c r="W84" s="26">
        <f t="shared" si="85"/>
        <v>0.09240659202225603</v>
      </c>
      <c r="X84" s="25" t="str">
        <f t="shared" si="86"/>
        <v>infini</v>
      </c>
      <c r="Y84" s="25" t="str">
        <f t="shared" si="87"/>
        <v>infini</v>
      </c>
      <c r="Z84" s="27">
        <f t="shared" si="88"/>
        <v>0.13498622589531678</v>
      </c>
      <c r="AA84" s="26">
        <f t="shared" si="89"/>
        <v>0.13412789971174816</v>
      </c>
      <c r="AB84" s="25" t="str">
        <f t="shared" si="90"/>
        <v>infini</v>
      </c>
      <c r="AC84" s="25" t="str">
        <f t="shared" si="91"/>
        <v>infini</v>
      </c>
      <c r="AD84" s="27">
        <f t="shared" si="92"/>
        <v>0.1856060606060606</v>
      </c>
      <c r="AE84" s="26">
        <f t="shared" si="93"/>
        <v>0.1839632133642892</v>
      </c>
      <c r="AF84" s="25" t="str">
        <f t="shared" si="94"/>
        <v>infini</v>
      </c>
      <c r="AG84" s="25" t="str">
        <f t="shared" si="95"/>
        <v>infini</v>
      </c>
    </row>
    <row r="85" spans="1:33" ht="12.75">
      <c r="A85" s="67">
        <v>50</v>
      </c>
      <c r="B85" s="21">
        <f t="shared" si="64"/>
        <v>0.6225589225589225</v>
      </c>
      <c r="C85" s="23" t="str">
        <f t="shared" si="65"/>
        <v>nc</v>
      </c>
      <c r="D85" s="22" t="str">
        <f t="shared" si="66"/>
        <v>nc</v>
      </c>
      <c r="E85" s="22" t="str">
        <f t="shared" si="67"/>
        <v>nc</v>
      </c>
      <c r="F85" s="24">
        <f t="shared" si="68"/>
        <v>0.023200757575757576</v>
      </c>
      <c r="G85" s="23" t="str">
        <f t="shared" si="69"/>
        <v>nc</v>
      </c>
      <c r="H85" s="22" t="str">
        <f t="shared" si="70"/>
        <v>nc</v>
      </c>
      <c r="I85" s="22" t="str">
        <f t="shared" si="71"/>
        <v>nc</v>
      </c>
      <c r="J85" s="24">
        <f t="shared" si="72"/>
        <v>0.032996632996632996</v>
      </c>
      <c r="K85" s="23" t="str">
        <f t="shared" si="73"/>
        <v>nc</v>
      </c>
      <c r="L85" s="22" t="str">
        <f t="shared" si="74"/>
        <v>nc</v>
      </c>
      <c r="M85" s="22" t="str">
        <f t="shared" si="75"/>
        <v>nc</v>
      </c>
      <c r="N85" s="24">
        <f t="shared" si="76"/>
        <v>0.04640151515151515</v>
      </c>
      <c r="O85" s="23">
        <f t="shared" si="77"/>
        <v>0.04636497814373855</v>
      </c>
      <c r="P85" s="22" t="str">
        <f t="shared" si="78"/>
        <v>infini</v>
      </c>
      <c r="Q85" s="22" t="str">
        <f t="shared" si="79"/>
        <v>infini</v>
      </c>
      <c r="R85" s="24">
        <f t="shared" si="80"/>
        <v>0.06749311294765839</v>
      </c>
      <c r="S85" s="23">
        <f t="shared" si="81"/>
        <v>0.0674115542523511</v>
      </c>
      <c r="T85" s="22" t="str">
        <f t="shared" si="82"/>
        <v>infini</v>
      </c>
      <c r="U85" s="22" t="str">
        <f t="shared" si="83"/>
        <v>infini</v>
      </c>
      <c r="V85" s="24">
        <f t="shared" si="84"/>
        <v>0.0928030303030303</v>
      </c>
      <c r="W85" s="23">
        <f t="shared" si="85"/>
        <v>0.09264404750272487</v>
      </c>
      <c r="X85" s="22" t="str">
        <f t="shared" si="86"/>
        <v>infini</v>
      </c>
      <c r="Y85" s="22" t="str">
        <f t="shared" si="87"/>
        <v>infini</v>
      </c>
      <c r="Z85" s="24">
        <f t="shared" si="88"/>
        <v>0.13498622589531678</v>
      </c>
      <c r="AA85" s="23">
        <f t="shared" si="89"/>
        <v>0.13464158054047765</v>
      </c>
      <c r="AB85" s="22" t="str">
        <f t="shared" si="90"/>
        <v>infini</v>
      </c>
      <c r="AC85" s="22" t="str">
        <f t="shared" si="91"/>
        <v>infini</v>
      </c>
      <c r="AD85" s="24">
        <f t="shared" si="92"/>
        <v>0.1856060606060606</v>
      </c>
      <c r="AE85" s="23">
        <f t="shared" si="93"/>
        <v>0.1849454131725823</v>
      </c>
      <c r="AF85" s="22" t="str">
        <f t="shared" si="94"/>
        <v>infini</v>
      </c>
      <c r="AG85" s="22" t="str">
        <f t="shared" si="95"/>
        <v>infini</v>
      </c>
    </row>
    <row r="86" spans="1:33" ht="12.75">
      <c r="A86" s="67">
        <v>100</v>
      </c>
      <c r="B86" s="21">
        <f t="shared" si="64"/>
        <v>0.6225589225589225</v>
      </c>
      <c r="C86" s="26" t="str">
        <f t="shared" si="65"/>
        <v>nc</v>
      </c>
      <c r="D86" s="25" t="str">
        <f t="shared" si="66"/>
        <v>nc</v>
      </c>
      <c r="E86" s="25" t="str">
        <f t="shared" si="67"/>
        <v>nc</v>
      </c>
      <c r="F86" s="27">
        <f t="shared" si="68"/>
        <v>0.023200757575757576</v>
      </c>
      <c r="G86" s="26" t="str">
        <f t="shared" si="69"/>
        <v>nc</v>
      </c>
      <c r="H86" s="25" t="str">
        <f t="shared" si="70"/>
        <v>nc</v>
      </c>
      <c r="I86" s="25" t="str">
        <f t="shared" si="71"/>
        <v>nc</v>
      </c>
      <c r="J86" s="27">
        <f t="shared" si="72"/>
        <v>0.032996632996632996</v>
      </c>
      <c r="K86" s="26" t="str">
        <f t="shared" si="73"/>
        <v>nc</v>
      </c>
      <c r="L86" s="25" t="str">
        <f t="shared" si="74"/>
        <v>nc</v>
      </c>
      <c r="M86" s="25" t="str">
        <f t="shared" si="75"/>
        <v>nc</v>
      </c>
      <c r="N86" s="27">
        <f t="shared" si="76"/>
        <v>0.04640151515151515</v>
      </c>
      <c r="O86" s="26">
        <f t="shared" si="77"/>
        <v>0.04638323945239456</v>
      </c>
      <c r="P86" s="25" t="str">
        <f t="shared" si="78"/>
        <v>infini</v>
      </c>
      <c r="Q86" s="25" t="str">
        <f t="shared" si="79"/>
        <v>infini</v>
      </c>
      <c r="R86" s="27">
        <f t="shared" si="80"/>
        <v>0.06749311294765839</v>
      </c>
      <c r="S86" s="26">
        <f t="shared" si="81"/>
        <v>0.06745230894622176</v>
      </c>
      <c r="T86" s="25" t="str">
        <f t="shared" si="82"/>
        <v>infini</v>
      </c>
      <c r="U86" s="25" t="str">
        <f t="shared" si="83"/>
        <v>infini</v>
      </c>
      <c r="V86" s="27">
        <f t="shared" si="84"/>
        <v>0.0928030303030303</v>
      </c>
      <c r="W86" s="26">
        <f t="shared" si="85"/>
        <v>0.0927234707553201</v>
      </c>
      <c r="X86" s="25" t="str">
        <f t="shared" si="86"/>
        <v>infini</v>
      </c>
      <c r="Y86" s="25" t="str">
        <f t="shared" si="87"/>
        <v>infini</v>
      </c>
      <c r="Z86" s="27">
        <f t="shared" si="88"/>
        <v>0.13498622589531678</v>
      </c>
      <c r="AA86" s="26">
        <f t="shared" si="89"/>
        <v>0.13481368295051793</v>
      </c>
      <c r="AB86" s="25" t="str">
        <f t="shared" si="90"/>
        <v>infini</v>
      </c>
      <c r="AC86" s="25" t="str">
        <f t="shared" si="91"/>
        <v>infini</v>
      </c>
      <c r="AD86" s="27">
        <f t="shared" si="92"/>
        <v>0.1856060606060606</v>
      </c>
      <c r="AE86" s="26">
        <f t="shared" si="93"/>
        <v>0.18527514796300187</v>
      </c>
      <c r="AF86" s="25" t="str">
        <f t="shared" si="94"/>
        <v>infini</v>
      </c>
      <c r="AG86" s="25" t="str">
        <f t="shared" si="95"/>
        <v>infini</v>
      </c>
    </row>
    <row r="87" spans="1:33" ht="12.75">
      <c r="A87" s="67">
        <v>200</v>
      </c>
      <c r="B87" s="21">
        <f t="shared" si="64"/>
        <v>0.6225589225589225</v>
      </c>
      <c r="C87" s="23" t="str">
        <f t="shared" si="65"/>
        <v>nc</v>
      </c>
      <c r="D87" s="22" t="str">
        <f t="shared" si="66"/>
        <v>nc</v>
      </c>
      <c r="E87" s="22" t="str">
        <f t="shared" si="67"/>
        <v>nc</v>
      </c>
      <c r="F87" s="24">
        <f t="shared" si="68"/>
        <v>0.023200757575757576</v>
      </c>
      <c r="G87" s="23" t="str">
        <f t="shared" si="69"/>
        <v>nc</v>
      </c>
      <c r="H87" s="22" t="str">
        <f t="shared" si="70"/>
        <v>nc</v>
      </c>
      <c r="I87" s="22" t="str">
        <f t="shared" si="71"/>
        <v>nc</v>
      </c>
      <c r="J87" s="24">
        <f t="shared" si="72"/>
        <v>0.032996632996632996</v>
      </c>
      <c r="K87" s="23" t="str">
        <f t="shared" si="73"/>
        <v>nc</v>
      </c>
      <c r="L87" s="22" t="str">
        <f t="shared" si="74"/>
        <v>nc</v>
      </c>
      <c r="M87" s="22" t="str">
        <f t="shared" si="75"/>
        <v>nc</v>
      </c>
      <c r="N87" s="24">
        <f t="shared" si="76"/>
        <v>0.04640151515151515</v>
      </c>
      <c r="O87" s="23">
        <f t="shared" si="77"/>
        <v>0.04639237550208386</v>
      </c>
      <c r="P87" s="22" t="str">
        <f t="shared" si="78"/>
        <v>infini</v>
      </c>
      <c r="Q87" s="22" t="str">
        <f t="shared" si="79"/>
        <v>infini</v>
      </c>
      <c r="R87" s="24">
        <f t="shared" si="80"/>
        <v>0.06749311294765839</v>
      </c>
      <c r="S87" s="23">
        <f t="shared" si="81"/>
        <v>0.06747270477790332</v>
      </c>
      <c r="T87" s="22" t="str">
        <f t="shared" si="82"/>
        <v>infini</v>
      </c>
      <c r="U87" s="22" t="str">
        <f t="shared" si="83"/>
        <v>infini</v>
      </c>
      <c r="V87" s="24">
        <f t="shared" si="84"/>
        <v>0.0928030303030303</v>
      </c>
      <c r="W87" s="23">
        <f t="shared" si="85"/>
        <v>0.092763233470368</v>
      </c>
      <c r="X87" s="22" t="str">
        <f t="shared" si="86"/>
        <v>infini</v>
      </c>
      <c r="Y87" s="22" t="str">
        <f t="shared" si="87"/>
        <v>infini</v>
      </c>
      <c r="Z87" s="24">
        <f t="shared" si="88"/>
        <v>0.13498622589531678</v>
      </c>
      <c r="AA87" s="23">
        <f t="shared" si="89"/>
        <v>0.13489989925042317</v>
      </c>
      <c r="AB87" s="22" t="str">
        <f t="shared" si="90"/>
        <v>infini</v>
      </c>
      <c r="AC87" s="22" t="str">
        <f t="shared" si="91"/>
        <v>infini</v>
      </c>
      <c r="AD87" s="24">
        <f t="shared" si="92"/>
        <v>0.1856060606060606</v>
      </c>
      <c r="AE87" s="23">
        <f t="shared" si="93"/>
        <v>0.1854404566588565</v>
      </c>
      <c r="AF87" s="22" t="str">
        <f t="shared" si="94"/>
        <v>infini</v>
      </c>
      <c r="AG87" s="22" t="str">
        <f t="shared" si="95"/>
        <v>infini</v>
      </c>
    </row>
    <row r="88" spans="1:33" ht="12.75">
      <c r="A88" s="29" t="s">
        <v>68</v>
      </c>
      <c r="C88" s="21" t="str">
        <f>IF(OR($C$67/$C$5&lt;2*$C$2,$C$2*1000&lt;$C$5),"nc",B87)</f>
        <v>nc</v>
      </c>
      <c r="D88" s="19" t="str">
        <f>IF(OR($C$67/$C$5&lt;2*$C$2,$C$2*1000&lt;$C$5),"nc","infini")</f>
        <v>nc</v>
      </c>
      <c r="E88" s="19" t="str">
        <f>IF(OR($C$67/$C$5&lt;2*$C$2,$C$2*1000&lt;$C$5),"nc","infini")</f>
        <v>nc</v>
      </c>
      <c r="G88" s="21" t="str">
        <f>IF(OR($C$67/$G$5&lt;2*$C$2,$C$2*1000&lt;$G$5),"nc",F87)</f>
        <v>nc</v>
      </c>
      <c r="H88" s="19" t="str">
        <f>IF(OR($C$67/$G$5&lt;2*$C$2,$C$2*1000&lt;$G$5),"nc","infini")</f>
        <v>nc</v>
      </c>
      <c r="I88" s="19" t="str">
        <f>IF(OR($C$67/$G$5&lt;2*$C$2,$C$2*1000&lt;$G$5),"nc","infini")</f>
        <v>nc</v>
      </c>
      <c r="K88" s="21" t="str">
        <f>IF(OR($C$67/$K$5&lt;2*$C$2,$C$2*1000&lt;$K$5),"nc",J87)</f>
        <v>nc</v>
      </c>
      <c r="L88" s="19" t="str">
        <f>IF(OR($C$67/$K$5&lt;2*$C$2,$C$2*1000&lt;$K$5),"nc","infini")</f>
        <v>nc</v>
      </c>
      <c r="M88" s="19" t="str">
        <f>IF(OR($C$67/$K$5&lt;2*$C$2,$C$2*1000&lt;$K$5),"nc","infini")</f>
        <v>nc</v>
      </c>
      <c r="O88" s="21">
        <f>IF(OR($C$67/$O$5&lt;2*$C$2,$C$2*1000&lt;$O$5),"nc",N87)</f>
        <v>0.04640151515151515</v>
      </c>
      <c r="P88" s="19" t="str">
        <f>IF(OR($C$67/$O$5&lt;2*$C$2,$C$2*1000&lt;$O$5),"nc","infini")</f>
        <v>infini</v>
      </c>
      <c r="Q88" s="19" t="str">
        <f>IF(OR($C$67/$O$5&lt;2*$C$2,$C$2*1000&lt;$O$5),"nc","infini")</f>
        <v>infini</v>
      </c>
      <c r="S88" s="21">
        <f>IF(OR($C$67/$S$5&lt;2*$C$2,$C$2*1000&lt;$S$5),"nc",R87)</f>
        <v>0.06749311294765839</v>
      </c>
      <c r="T88" s="19" t="str">
        <f>IF(OR($C$67/$S$5&lt;2*$C$2,$C$2*1000&lt;$S$5),"nc","infini")</f>
        <v>infini</v>
      </c>
      <c r="U88" s="19" t="str">
        <f>IF(OR($C$67/$S$5&lt;2*$C$2,$C$2*1000&lt;$S$5),"nc","infini")</f>
        <v>infini</v>
      </c>
      <c r="W88" s="21">
        <f>IF(OR($C$67/$W$5&lt;2*$C$2,$C$2*1000&lt;$W$5),"nc",V87)</f>
        <v>0.0928030303030303</v>
      </c>
      <c r="X88" s="19" t="str">
        <f>IF(OR($C$67/$W$5&lt;2*$C$2,$C$2*1000&lt;$W$5),"nc","infini")</f>
        <v>infini</v>
      </c>
      <c r="Y88" s="19" t="str">
        <f>IF(OR($C$67/$W$5&lt;2*$C$2,$C$2*1000&lt;$W$5),"nc","infini")</f>
        <v>infini</v>
      </c>
      <c r="AA88" s="21">
        <f>IF(OR($C$67/$AA$5&lt;2*$C$2,$C$2*1000&lt;$AA$5),"nc",Z87)</f>
        <v>0.13498622589531678</v>
      </c>
      <c r="AB88" s="19" t="str">
        <f>IF(OR($C$67/$AA$5&lt;2*$C$2,$C$2*1000&lt;$AA$5),"nc","infini")</f>
        <v>infini</v>
      </c>
      <c r="AC88" s="19" t="str">
        <f>IF(OR($C$67/$AA$5&lt;2*$C$2,$C$2*1000&lt;$AA$5),"nc","infini")</f>
        <v>infini</v>
      </c>
      <c r="AE88" s="21">
        <f>IF(OR($C$67/$AE$5&lt;2*$C$2,$C$2*1000&lt;$AE$5),"nc",AD87)</f>
        <v>0.1856060606060606</v>
      </c>
      <c r="AF88" s="19" t="str">
        <f>IF(OR($C$67/$AE$5&lt;2*$C$2,$C$2*1000&lt;$AE$5),"nc","infini")</f>
        <v>infini</v>
      </c>
      <c r="AG88" s="19" t="str">
        <f>IF(OR($C$67/$AE$5&lt;2*$C$2,$C$2*1000&lt;$AE$5),"nc","infini")</f>
        <v>infini</v>
      </c>
    </row>
    <row r="91" spans="1:7" ht="26.25">
      <c r="A91" s="57" t="s">
        <v>61</v>
      </c>
      <c r="C91" s="58">
        <f>Résultats!L18</f>
        <v>8</v>
      </c>
      <c r="D91" s="59" t="s">
        <v>60</v>
      </c>
      <c r="F91" s="60" t="s">
        <v>94</v>
      </c>
      <c r="G91" s="28"/>
    </row>
    <row r="92" ht="12.75">
      <c r="A92" s="57"/>
    </row>
    <row r="93" spans="1:31" ht="12.75">
      <c r="A93" s="57" t="s">
        <v>62</v>
      </c>
      <c r="C93" s="61">
        <v>90</v>
      </c>
      <c r="G93" s="61">
        <v>64</v>
      </c>
      <c r="K93" s="61">
        <v>45</v>
      </c>
      <c r="O93" s="61">
        <v>32</v>
      </c>
      <c r="S93" s="61">
        <v>22</v>
      </c>
      <c r="W93" s="61">
        <v>16</v>
      </c>
      <c r="AA93" s="61">
        <v>11</v>
      </c>
      <c r="AE93" s="61">
        <v>8</v>
      </c>
    </row>
    <row r="94" spans="1:33" ht="240.75">
      <c r="A94" s="57" t="s">
        <v>63</v>
      </c>
      <c r="B94" s="62" t="s">
        <v>64</v>
      </c>
      <c r="C94" s="62" t="s">
        <v>65</v>
      </c>
      <c r="D94" s="63" t="s">
        <v>66</v>
      </c>
      <c r="E94" s="63" t="s">
        <v>67</v>
      </c>
      <c r="F94" s="64" t="s">
        <v>64</v>
      </c>
      <c r="G94" s="62" t="s">
        <v>65</v>
      </c>
      <c r="H94" s="63" t="s">
        <v>66</v>
      </c>
      <c r="I94" s="63" t="s">
        <v>67</v>
      </c>
      <c r="J94" s="64" t="s">
        <v>64</v>
      </c>
      <c r="K94" s="62" t="s">
        <v>65</v>
      </c>
      <c r="L94" s="63" t="s">
        <v>66</v>
      </c>
      <c r="M94" s="63" t="s">
        <v>67</v>
      </c>
      <c r="N94" s="64" t="s">
        <v>64</v>
      </c>
      <c r="O94" s="62" t="s">
        <v>65</v>
      </c>
      <c r="P94" s="63" t="s">
        <v>66</v>
      </c>
      <c r="Q94" s="63" t="s">
        <v>67</v>
      </c>
      <c r="R94" s="64" t="s">
        <v>64</v>
      </c>
      <c r="S94" s="62" t="s">
        <v>65</v>
      </c>
      <c r="T94" s="63" t="s">
        <v>66</v>
      </c>
      <c r="U94" s="63" t="s">
        <v>67</v>
      </c>
      <c r="V94" s="64" t="s">
        <v>64</v>
      </c>
      <c r="W94" s="62" t="s">
        <v>65</v>
      </c>
      <c r="X94" s="63" t="s">
        <v>66</v>
      </c>
      <c r="Y94" s="63" t="s">
        <v>67</v>
      </c>
      <c r="Z94" s="64" t="s">
        <v>64</v>
      </c>
      <c r="AA94" s="62" t="s">
        <v>65</v>
      </c>
      <c r="AB94" s="63" t="s">
        <v>66</v>
      </c>
      <c r="AC94" s="63" t="s">
        <v>67</v>
      </c>
      <c r="AD94" s="64" t="s">
        <v>64</v>
      </c>
      <c r="AE94" s="62" t="s">
        <v>65</v>
      </c>
      <c r="AF94" s="63" t="s">
        <v>66</v>
      </c>
      <c r="AG94" s="63" t="s">
        <v>67</v>
      </c>
    </row>
    <row r="95" spans="1:33" ht="12.75">
      <c r="A95" s="65">
        <v>0.5</v>
      </c>
      <c r="B95" s="21">
        <f aca="true" t="shared" si="96" ref="B95:B111">($C$3*($C$3/C$5))/$C$2/1000</f>
        <v>0.6225589225589225</v>
      </c>
      <c r="C95" s="23" t="str">
        <f aca="true" t="shared" si="97" ref="C95:C111">IF(OR($C$91/$C$5&lt;2*$C$2,$C$2*1000&lt;$C$5),"nc",($B95*$A95)/($B95+($A95-$C$91/1000)))</f>
        <v>nc</v>
      </c>
      <c r="D95" s="22" t="str">
        <f aca="true" t="shared" si="98" ref="D95:D111">IF(OR($C$91/$C$5&lt;2*$C$2,$C$2*1000&lt;$C$5),"nc",IF(($B95*$A95)/($B95-($A95-$C$91/1000))&lt;=0,"infini",($B95*$A95)/($B95-($A95-$C$91/1000))))</f>
        <v>nc</v>
      </c>
      <c r="E95" s="22" t="str">
        <f aca="true" t="shared" si="99" ref="E95:E111">IF(OR(C95="nc",D95="nc"),"nc",IF(D95="infini","infini",D95-C95))</f>
        <v>nc</v>
      </c>
      <c r="F95" s="24">
        <f aca="true" t="shared" si="100" ref="F95:F111">($C$91*($C$91/G$5))/$C$2/1000</f>
        <v>0.0303030303030303</v>
      </c>
      <c r="G95" s="23" t="str">
        <f aca="true" t="shared" si="101" ref="G95:G111">IF(OR($C$91/$G$5&lt;2*$C$2,$C$2*1000&lt;$G$5),"nc",($F95*$A95)/($F95+($A95-$C$91/1000)))</f>
        <v>nc</v>
      </c>
      <c r="H95" s="22" t="str">
        <f aca="true" t="shared" si="102" ref="H95:H111">IF(OR($C$91/$G$5&lt;2*$C$2,$C$2*1000&lt;$G$5),"nc",IF(($F95*$A95)/($F95-($A95-$C$91/1000))&lt;=0,"infini",($F95*$A95)/($F95-($A95-$C$91/1000))))</f>
        <v>nc</v>
      </c>
      <c r="I95" s="22" t="str">
        <f aca="true" t="shared" si="103" ref="I95:I111">IF(OR($C$91/$G$5&lt;2*$C$2,$C$2*1000&lt;$G$5),"nc",IF(H95="infini","infini",H95-G95))</f>
        <v>nc</v>
      </c>
      <c r="J95" s="24">
        <f aca="true" t="shared" si="104" ref="J95:J111">($C$91*($C$91/K$5))/$C$2/1000</f>
        <v>0.0430976430976431</v>
      </c>
      <c r="K95" s="23" t="str">
        <f aca="true" t="shared" si="105" ref="K95:K111">IF(OR($C$91/$K$5&lt;2*$C$2,$C$2*1000&lt;$K$5),"nc",($J95*$A95)/($J95+($A95-$C$91/1000)))</f>
        <v>nc</v>
      </c>
      <c r="L95" s="22" t="str">
        <f aca="true" t="shared" si="106" ref="L95:L111">IF(OR($C$91/$K$5&lt;2*$C$2,$C$2*1000&lt;$K$5),"nc",IF(($J95*$A95)/($J95-($A95-$C$91/1000))&lt;=0,"infini",($J95*$A95)/($J95-($A95-$C$91/1000))))</f>
        <v>nc</v>
      </c>
      <c r="M95" s="22" t="str">
        <f aca="true" t="shared" si="107" ref="M95:M111">IF(OR($C$91/$K$5&lt;2*$C$2,$C$2*1000&lt;$K$5),"nc",IF(L95="infini","infini",L95-K95))</f>
        <v>nc</v>
      </c>
      <c r="N95" s="24">
        <f aca="true" t="shared" si="108" ref="N95:N111">($C$91*($C$91/O$5))/$C$2/1000</f>
        <v>0.0606060606060606</v>
      </c>
      <c r="O95" s="23">
        <f aca="true" t="shared" si="109" ref="O95:O111">IF(OR($C$91/$O$5&lt;2*$C$2,$C$2*1000&lt;$O$5),"nc",($N95*$A95)/($N95+($A95-$C$91/1000)))</f>
        <v>0.05483658697082694</v>
      </c>
      <c r="P95" s="22" t="str">
        <f aca="true" t="shared" si="110" ref="P95:P111">IF(OR($C$91/$O$5&lt;2*$C$2,$C$2*1000&lt;$O$5),"nc",IF(($N95*$A95)/($N95-($A95-$C$91/1000))&lt;=0,"infini",($N95*$A95)/($N95-($A95-$C$91/1000))))</f>
        <v>infini</v>
      </c>
      <c r="Q95" s="22" t="str">
        <f aca="true" t="shared" si="111" ref="Q95:Q111">IF(OR($C$91/$O$5&lt;2*$C$2,$C$2*1000&lt;$O$5),"nc",IF(P95="infini","infini",P95-O95))</f>
        <v>infini</v>
      </c>
      <c r="R95" s="24">
        <f aca="true" t="shared" si="112" ref="R95:R111">($C$91*($C$91/S$5))/$C$2/1000</f>
        <v>0.08815426997245178</v>
      </c>
      <c r="S95" s="23">
        <f aca="true" t="shared" si="113" ref="S95:S111">IF(OR($C$91/$S$5&lt;2*$C$2,$C$2*1000&lt;$S$5),"nc",($R95*$A95)/($R95+($A95-$C$91/1000)))</f>
        <v>0.07597485232388079</v>
      </c>
      <c r="T95" s="22" t="str">
        <f aca="true" t="shared" si="114" ref="T95:T111">IF(OR($C$91/$S$5&lt;2*$C$2,$C$2*1000&lt;$S$5),"nc",IF(($R95*$A95)/($R95-($A95-$C$91/1000))&lt;=0,"infini",($R95*$A95)/($R95-($A95-$C$91/1000))))</f>
        <v>infini</v>
      </c>
      <c r="U95" s="22" t="str">
        <f aca="true" t="shared" si="115" ref="U95:U111">IF(OR($C$91/$S$5&lt;2*$C$2,$C$2*1000&lt;$S$5),"nc",IF(T95="infini","infini",T95-S95))</f>
        <v>infini</v>
      </c>
      <c r="V95" s="24">
        <f aca="true" t="shared" si="116" ref="V95:V111">($C$91*($C$91/W$5))/$C$2/1000</f>
        <v>0.1212121212121212</v>
      </c>
      <c r="W95" s="23">
        <f aca="true" t="shared" si="117" ref="W95:W111">IF(OR($C$91/$W$5&lt;2*$C$2,$C$2*1000&lt;$W$5),"nc",($V95*$A95)/($V95+($A95-$C$91/1000)))</f>
        <v>0.09883376161296697</v>
      </c>
      <c r="X95" s="22" t="str">
        <f aca="true" t="shared" si="118" ref="X95:X111">IF(OR($C$91/$W$5&lt;2*$C$2,$C$2*1000&lt;$W$5),"nc",IF(($V95*$A95)/($V95-($A95-$C$91/1000))&lt;=0,"infini",($V95*$A95)/($V95-($A95-$C$91/1000))))</f>
        <v>infini</v>
      </c>
      <c r="Y95" s="22" t="str">
        <f aca="true" t="shared" si="119" ref="Y95:Y111">IF(OR($C$91/$W$5&lt;2*$C$2,$C$2*1000&lt;$W$5),"nc",IF(X95="infini","infini",X95-W95))</f>
        <v>infini</v>
      </c>
      <c r="Z95" s="24">
        <f aca="true" t="shared" si="120" ref="Z95:Z111">($C$91*($C$91/AA$5))/$C$2/1000</f>
        <v>0.17630853994490356</v>
      </c>
      <c r="AA95" s="23">
        <f aca="true" t="shared" si="121" ref="AA95:AA111">IF(OR($C$91/$AA$5&lt;2*$C$2,$C$2*1000&lt;$AA$5),"nc",($Z95*$A95)/($Z95+($A95-$C$91/1000)))</f>
        <v>0.13190654421342476</v>
      </c>
      <c r="AB95" s="22" t="str">
        <f aca="true" t="shared" si="122" ref="AB95:AB111">IF(OR($C$91/$AA$5&lt;2*$C$2,$C$2*1000&lt;$AA$5),"nc",IF(($Z95*$A95)/($Z95-($A95-$C$91/1000))&lt;=0,"infini",($Z95*$A95)/($Z95-($A95-$C$91/1000))))</f>
        <v>infini</v>
      </c>
      <c r="AC95" s="22" t="str">
        <f aca="true" t="shared" si="123" ref="AC95:AC111">IF(OR($C$91/$AA$5&lt;2*$C$2,$C$2*1000&lt;$AA$5),"nc",IF(AB95="infini","infini",AB95-AA95))</f>
        <v>infini</v>
      </c>
      <c r="AD95" s="24">
        <f aca="true" t="shared" si="124" ref="AD95:AD111">($C$91*($C$91/AE$5))/$C$2/1000</f>
        <v>0.2424242424242424</v>
      </c>
      <c r="AE95" s="23">
        <f aca="true" t="shared" si="125" ref="AE95:AE111">IF(OR($C$91/$AE$5&lt;2*$C$2,$C$2*1000&lt;$AE$5),"nc",($AD95*$A95)/($AD95+($A95-$C$91/1000)))</f>
        <v>0.1650437365901964</v>
      </c>
      <c r="AF95" s="22" t="str">
        <f aca="true" t="shared" si="126" ref="AF95:AF111">IF(OR($C$91/$AE$5&lt;2*$C$2,$C$2*1000&lt;$AE$5),"nc",IF(($AD95*$A95)/($AD95-($A95-$C$91/1000))&lt;=0,"infini",($AD95*$A95)/($AD95-($A95-$C$91/1000))))</f>
        <v>infini</v>
      </c>
      <c r="AG95" s="22" t="str">
        <f aca="true" t="shared" si="127" ref="AG95:AG111">IF(OR($C$91/$AE$5&lt;2*$C$2,$C$2*1000&lt;$AE$5),"nc",IF(AF95="infini","infini",AF95-AE95))</f>
        <v>infini</v>
      </c>
    </row>
    <row r="96" spans="1:33" ht="12.75">
      <c r="A96" s="67">
        <v>0.75</v>
      </c>
      <c r="B96" s="21">
        <f t="shared" si="96"/>
        <v>0.6225589225589225</v>
      </c>
      <c r="C96" s="26" t="str">
        <f t="shared" si="97"/>
        <v>nc</v>
      </c>
      <c r="D96" s="25" t="str">
        <f t="shared" si="98"/>
        <v>nc</v>
      </c>
      <c r="E96" s="25" t="str">
        <f t="shared" si="99"/>
        <v>nc</v>
      </c>
      <c r="F96" s="27">
        <f t="shared" si="100"/>
        <v>0.0303030303030303</v>
      </c>
      <c r="G96" s="26" t="str">
        <f t="shared" si="101"/>
        <v>nc</v>
      </c>
      <c r="H96" s="25" t="str">
        <f t="shared" si="102"/>
        <v>nc</v>
      </c>
      <c r="I96" s="25" t="str">
        <f t="shared" si="103"/>
        <v>nc</v>
      </c>
      <c r="J96" s="27">
        <f t="shared" si="104"/>
        <v>0.0430976430976431</v>
      </c>
      <c r="K96" s="26" t="str">
        <f t="shared" si="105"/>
        <v>nc</v>
      </c>
      <c r="L96" s="25" t="str">
        <f t="shared" si="106"/>
        <v>nc</v>
      </c>
      <c r="M96" s="25" t="str">
        <f t="shared" si="107"/>
        <v>nc</v>
      </c>
      <c r="N96" s="27">
        <f t="shared" si="108"/>
        <v>0.0606060606060606</v>
      </c>
      <c r="O96" s="26">
        <f t="shared" si="109"/>
        <v>0.05663369327191724</v>
      </c>
      <c r="P96" s="25" t="str">
        <f t="shared" si="110"/>
        <v>infini</v>
      </c>
      <c r="Q96" s="25" t="str">
        <f t="shared" si="111"/>
        <v>infini</v>
      </c>
      <c r="R96" s="27">
        <f t="shared" si="112"/>
        <v>0.08815426997245178</v>
      </c>
      <c r="S96" s="26">
        <f t="shared" si="113"/>
        <v>0.07964266988777019</v>
      </c>
      <c r="T96" s="25" t="str">
        <f t="shared" si="114"/>
        <v>infini</v>
      </c>
      <c r="U96" s="25" t="str">
        <f t="shared" si="115"/>
        <v>infini</v>
      </c>
      <c r="V96" s="27">
        <f t="shared" si="116"/>
        <v>0.1212121212121212</v>
      </c>
      <c r="W96" s="26">
        <f t="shared" si="117"/>
        <v>0.10531489152566172</v>
      </c>
      <c r="X96" s="25" t="str">
        <f t="shared" si="118"/>
        <v>infini</v>
      </c>
      <c r="Y96" s="25" t="str">
        <f t="shared" si="119"/>
        <v>infini</v>
      </c>
      <c r="Z96" s="27">
        <f t="shared" si="120"/>
        <v>0.17630853994490356</v>
      </c>
      <c r="AA96" s="26">
        <f t="shared" si="121"/>
        <v>0.14399452820792807</v>
      </c>
      <c r="AB96" s="25" t="str">
        <f t="shared" si="122"/>
        <v>infini</v>
      </c>
      <c r="AC96" s="25" t="str">
        <f t="shared" si="123"/>
        <v>infini</v>
      </c>
      <c r="AD96" s="27">
        <f t="shared" si="124"/>
        <v>0.2424242424242424</v>
      </c>
      <c r="AE96" s="26">
        <f t="shared" si="125"/>
        <v>0.18469494551499105</v>
      </c>
      <c r="AF96" s="25" t="str">
        <f t="shared" si="126"/>
        <v>infini</v>
      </c>
      <c r="AG96" s="25" t="str">
        <f t="shared" si="127"/>
        <v>infini</v>
      </c>
    </row>
    <row r="97" spans="1:33" ht="12.75">
      <c r="A97" s="67">
        <v>1</v>
      </c>
      <c r="B97" s="21">
        <f t="shared" si="96"/>
        <v>0.6225589225589225</v>
      </c>
      <c r="C97" s="23" t="str">
        <f t="shared" si="97"/>
        <v>nc</v>
      </c>
      <c r="D97" s="22" t="str">
        <f t="shared" si="98"/>
        <v>nc</v>
      </c>
      <c r="E97" s="22" t="str">
        <f t="shared" si="99"/>
        <v>nc</v>
      </c>
      <c r="F97" s="24">
        <f t="shared" si="100"/>
        <v>0.0303030303030303</v>
      </c>
      <c r="G97" s="23" t="str">
        <f t="shared" si="101"/>
        <v>nc</v>
      </c>
      <c r="H97" s="22" t="str">
        <f t="shared" si="102"/>
        <v>nc</v>
      </c>
      <c r="I97" s="22" t="str">
        <f t="shared" si="103"/>
        <v>nc</v>
      </c>
      <c r="J97" s="24">
        <f t="shared" si="104"/>
        <v>0.0430976430976431</v>
      </c>
      <c r="K97" s="23" t="str">
        <f t="shared" si="105"/>
        <v>nc</v>
      </c>
      <c r="L97" s="22" t="str">
        <f t="shared" si="106"/>
        <v>nc</v>
      </c>
      <c r="M97" s="22" t="str">
        <f t="shared" si="107"/>
        <v>nc</v>
      </c>
      <c r="N97" s="24">
        <f t="shared" si="108"/>
        <v>0.0606060606060606</v>
      </c>
      <c r="O97" s="23">
        <f t="shared" si="109"/>
        <v>0.057577153385536615</v>
      </c>
      <c r="P97" s="22" t="str">
        <f t="shared" si="110"/>
        <v>infini</v>
      </c>
      <c r="Q97" s="22" t="str">
        <f t="shared" si="111"/>
        <v>infini</v>
      </c>
      <c r="R97" s="24">
        <f t="shared" si="112"/>
        <v>0.08815426997245178</v>
      </c>
      <c r="S97" s="23">
        <f t="shared" si="113"/>
        <v>0.08161266628580754</v>
      </c>
      <c r="T97" s="22" t="str">
        <f t="shared" si="114"/>
        <v>infini</v>
      </c>
      <c r="U97" s="22" t="str">
        <f t="shared" si="115"/>
        <v>infini</v>
      </c>
      <c r="V97" s="24">
        <f t="shared" si="116"/>
        <v>0.1212121212121212</v>
      </c>
      <c r="W97" s="23">
        <f t="shared" si="117"/>
        <v>0.1088850174216028</v>
      </c>
      <c r="X97" s="22" t="str">
        <f t="shared" si="118"/>
        <v>infini</v>
      </c>
      <c r="Y97" s="22" t="str">
        <f t="shared" si="119"/>
        <v>infini</v>
      </c>
      <c r="Z97" s="24">
        <f t="shared" si="120"/>
        <v>0.17630853994490356</v>
      </c>
      <c r="AA97" s="23">
        <f t="shared" si="121"/>
        <v>0.15090922809929824</v>
      </c>
      <c r="AB97" s="22" t="str">
        <f t="shared" si="122"/>
        <v>infini</v>
      </c>
      <c r="AC97" s="22" t="str">
        <f t="shared" si="123"/>
        <v>infini</v>
      </c>
      <c r="AD97" s="24">
        <f t="shared" si="124"/>
        <v>0.2424242424242424</v>
      </c>
      <c r="AE97" s="23">
        <f t="shared" si="125"/>
        <v>0.19638648860958363</v>
      </c>
      <c r="AF97" s="22" t="str">
        <f t="shared" si="126"/>
        <v>infini</v>
      </c>
      <c r="AG97" s="22" t="str">
        <f t="shared" si="127"/>
        <v>infini</v>
      </c>
    </row>
    <row r="98" spans="1:33" ht="12.75">
      <c r="A98" s="67">
        <v>1.25</v>
      </c>
      <c r="B98" s="21">
        <f t="shared" si="96"/>
        <v>0.6225589225589225</v>
      </c>
      <c r="C98" s="26" t="str">
        <f t="shared" si="97"/>
        <v>nc</v>
      </c>
      <c r="D98" s="25" t="str">
        <f t="shared" si="98"/>
        <v>nc</v>
      </c>
      <c r="E98" s="25" t="str">
        <f t="shared" si="99"/>
        <v>nc</v>
      </c>
      <c r="F98" s="27">
        <f t="shared" si="100"/>
        <v>0.0303030303030303</v>
      </c>
      <c r="G98" s="26" t="str">
        <f t="shared" si="101"/>
        <v>nc</v>
      </c>
      <c r="H98" s="25" t="str">
        <f t="shared" si="102"/>
        <v>nc</v>
      </c>
      <c r="I98" s="25" t="str">
        <f t="shared" si="103"/>
        <v>nc</v>
      </c>
      <c r="J98" s="27">
        <f t="shared" si="104"/>
        <v>0.0430976430976431</v>
      </c>
      <c r="K98" s="26" t="str">
        <f t="shared" si="105"/>
        <v>nc</v>
      </c>
      <c r="L98" s="25" t="str">
        <f t="shared" si="106"/>
        <v>nc</v>
      </c>
      <c r="M98" s="25" t="str">
        <f t="shared" si="107"/>
        <v>nc</v>
      </c>
      <c r="N98" s="27">
        <f t="shared" si="108"/>
        <v>0.0606060606060606</v>
      </c>
      <c r="O98" s="26">
        <f t="shared" si="109"/>
        <v>0.05815847019959986</v>
      </c>
      <c r="P98" s="25" t="str">
        <f t="shared" si="110"/>
        <v>infini</v>
      </c>
      <c r="Q98" s="25" t="str">
        <f t="shared" si="111"/>
        <v>infini</v>
      </c>
      <c r="R98" s="27">
        <f t="shared" si="112"/>
        <v>0.08815426997245178</v>
      </c>
      <c r="S98" s="26">
        <f t="shared" si="113"/>
        <v>0.08284214842827733</v>
      </c>
      <c r="T98" s="25" t="str">
        <f t="shared" si="114"/>
        <v>infini</v>
      </c>
      <c r="U98" s="25" t="str">
        <f t="shared" si="115"/>
        <v>infini</v>
      </c>
      <c r="V98" s="27">
        <f t="shared" si="116"/>
        <v>0.1212121212121212</v>
      </c>
      <c r="W98" s="26">
        <f t="shared" si="117"/>
        <v>0.1111456897701507</v>
      </c>
      <c r="X98" s="25" t="str">
        <f t="shared" si="118"/>
        <v>infini</v>
      </c>
      <c r="Y98" s="25" t="str">
        <f t="shared" si="119"/>
        <v>infini</v>
      </c>
      <c r="Z98" s="27">
        <f t="shared" si="120"/>
        <v>0.17630853994490356</v>
      </c>
      <c r="AA98" s="26">
        <f t="shared" si="121"/>
        <v>0.15538627084603937</v>
      </c>
      <c r="AB98" s="25" t="str">
        <f t="shared" si="122"/>
        <v>infini</v>
      </c>
      <c r="AC98" s="25" t="str">
        <f t="shared" si="123"/>
        <v>infini</v>
      </c>
      <c r="AD98" s="27">
        <f t="shared" si="124"/>
        <v>0.2424242424242424</v>
      </c>
      <c r="AE98" s="26">
        <f t="shared" si="125"/>
        <v>0.20413995835544846</v>
      </c>
      <c r="AF98" s="25" t="str">
        <f t="shared" si="126"/>
        <v>infini</v>
      </c>
      <c r="AG98" s="25" t="str">
        <f t="shared" si="127"/>
        <v>infini</v>
      </c>
    </row>
    <row r="99" spans="1:33" ht="12.75">
      <c r="A99" s="67">
        <v>1.5</v>
      </c>
      <c r="B99" s="21">
        <f t="shared" si="96"/>
        <v>0.6225589225589225</v>
      </c>
      <c r="C99" s="23" t="str">
        <f t="shared" si="97"/>
        <v>nc</v>
      </c>
      <c r="D99" s="22" t="str">
        <f t="shared" si="98"/>
        <v>nc</v>
      </c>
      <c r="E99" s="22" t="str">
        <f t="shared" si="99"/>
        <v>nc</v>
      </c>
      <c r="F99" s="24">
        <f t="shared" si="100"/>
        <v>0.0303030303030303</v>
      </c>
      <c r="G99" s="23" t="str">
        <f t="shared" si="101"/>
        <v>nc</v>
      </c>
      <c r="H99" s="22" t="str">
        <f t="shared" si="102"/>
        <v>nc</v>
      </c>
      <c r="I99" s="22" t="str">
        <f t="shared" si="103"/>
        <v>nc</v>
      </c>
      <c r="J99" s="24">
        <f t="shared" si="104"/>
        <v>0.0430976430976431</v>
      </c>
      <c r="K99" s="23" t="str">
        <f t="shared" si="105"/>
        <v>nc</v>
      </c>
      <c r="L99" s="22" t="str">
        <f t="shared" si="106"/>
        <v>nc</v>
      </c>
      <c r="M99" s="22" t="str">
        <f t="shared" si="107"/>
        <v>nc</v>
      </c>
      <c r="N99" s="24">
        <f t="shared" si="108"/>
        <v>0.0606060606060606</v>
      </c>
      <c r="O99" s="23">
        <f t="shared" si="109"/>
        <v>0.05855258021703489</v>
      </c>
      <c r="P99" s="22" t="str">
        <f t="shared" si="110"/>
        <v>infini</v>
      </c>
      <c r="Q99" s="22" t="str">
        <f t="shared" si="111"/>
        <v>infini</v>
      </c>
      <c r="R99" s="24">
        <f t="shared" si="112"/>
        <v>0.08815426997245178</v>
      </c>
      <c r="S99" s="23">
        <f t="shared" si="113"/>
        <v>0.083682591928814</v>
      </c>
      <c r="T99" s="22" t="str">
        <f t="shared" si="114"/>
        <v>infini</v>
      </c>
      <c r="U99" s="22" t="str">
        <f t="shared" si="115"/>
        <v>infini</v>
      </c>
      <c r="V99" s="24">
        <f t="shared" si="116"/>
        <v>0.1212121212121212</v>
      </c>
      <c r="W99" s="23">
        <f t="shared" si="117"/>
        <v>0.1127056878803817</v>
      </c>
      <c r="X99" s="22" t="str">
        <f t="shared" si="118"/>
        <v>infini</v>
      </c>
      <c r="Y99" s="22" t="str">
        <f t="shared" si="119"/>
        <v>infini</v>
      </c>
      <c r="Z99" s="24">
        <f t="shared" si="120"/>
        <v>0.17630853994490356</v>
      </c>
      <c r="AA99" s="23">
        <f t="shared" si="121"/>
        <v>0.15852152259922453</v>
      </c>
      <c r="AB99" s="22" t="str">
        <f t="shared" si="122"/>
        <v>infini</v>
      </c>
      <c r="AC99" s="22" t="str">
        <f t="shared" si="123"/>
        <v>infini</v>
      </c>
      <c r="AD99" s="24">
        <f t="shared" si="124"/>
        <v>0.2424242424242424</v>
      </c>
      <c r="AE99" s="23">
        <f t="shared" si="125"/>
        <v>0.20965825704102312</v>
      </c>
      <c r="AF99" s="22" t="str">
        <f t="shared" si="126"/>
        <v>infini</v>
      </c>
      <c r="AG99" s="22" t="str">
        <f t="shared" si="127"/>
        <v>infini</v>
      </c>
    </row>
    <row r="100" spans="1:33" ht="12.75">
      <c r="A100" s="67">
        <v>1.75</v>
      </c>
      <c r="B100" s="21">
        <f t="shared" si="96"/>
        <v>0.6225589225589225</v>
      </c>
      <c r="C100" s="26" t="str">
        <f t="shared" si="97"/>
        <v>nc</v>
      </c>
      <c r="D100" s="25" t="str">
        <f t="shared" si="98"/>
        <v>nc</v>
      </c>
      <c r="E100" s="25" t="str">
        <f t="shared" si="99"/>
        <v>nc</v>
      </c>
      <c r="F100" s="27">
        <f t="shared" si="100"/>
        <v>0.0303030303030303</v>
      </c>
      <c r="G100" s="26" t="str">
        <f t="shared" si="101"/>
        <v>nc</v>
      </c>
      <c r="H100" s="25" t="str">
        <f t="shared" si="102"/>
        <v>nc</v>
      </c>
      <c r="I100" s="25" t="str">
        <f t="shared" si="103"/>
        <v>nc</v>
      </c>
      <c r="J100" s="27">
        <f t="shared" si="104"/>
        <v>0.0430976430976431</v>
      </c>
      <c r="K100" s="26" t="str">
        <f t="shared" si="105"/>
        <v>nc</v>
      </c>
      <c r="L100" s="25" t="str">
        <f t="shared" si="106"/>
        <v>nc</v>
      </c>
      <c r="M100" s="25" t="str">
        <f t="shared" si="107"/>
        <v>nc</v>
      </c>
      <c r="N100" s="27">
        <f t="shared" si="108"/>
        <v>0.0606060606060606</v>
      </c>
      <c r="O100" s="26">
        <f t="shared" si="109"/>
        <v>0.058837373499646975</v>
      </c>
      <c r="P100" s="25" t="str">
        <f t="shared" si="110"/>
        <v>infini</v>
      </c>
      <c r="Q100" s="25" t="str">
        <f t="shared" si="111"/>
        <v>infini</v>
      </c>
      <c r="R100" s="27">
        <f t="shared" si="112"/>
        <v>0.08815426997245178</v>
      </c>
      <c r="S100" s="26">
        <f t="shared" si="113"/>
        <v>0.08429342541386566</v>
      </c>
      <c r="T100" s="25" t="str">
        <f t="shared" si="114"/>
        <v>infini</v>
      </c>
      <c r="U100" s="25" t="str">
        <f t="shared" si="115"/>
        <v>infini</v>
      </c>
      <c r="V100" s="27">
        <f t="shared" si="116"/>
        <v>0.1212121212121212</v>
      </c>
      <c r="W100" s="26">
        <f t="shared" si="117"/>
        <v>0.11384705461405847</v>
      </c>
      <c r="X100" s="25" t="str">
        <f t="shared" si="118"/>
        <v>infini</v>
      </c>
      <c r="Y100" s="25" t="str">
        <f t="shared" si="119"/>
        <v>infini</v>
      </c>
      <c r="Z100" s="27">
        <f t="shared" si="120"/>
        <v>0.17630853994490356</v>
      </c>
      <c r="AA100" s="26">
        <f t="shared" si="121"/>
        <v>0.16083958262128306</v>
      </c>
      <c r="AB100" s="25" t="str">
        <f t="shared" si="122"/>
        <v>infini</v>
      </c>
      <c r="AC100" s="25" t="str">
        <f t="shared" si="123"/>
        <v>infini</v>
      </c>
      <c r="AD100" s="27">
        <f t="shared" si="124"/>
        <v>0.2424242424242424</v>
      </c>
      <c r="AE100" s="26">
        <f t="shared" si="125"/>
        <v>0.21378615276547658</v>
      </c>
      <c r="AF100" s="25" t="str">
        <f t="shared" si="126"/>
        <v>infini</v>
      </c>
      <c r="AG100" s="25" t="str">
        <f t="shared" si="127"/>
        <v>infini</v>
      </c>
    </row>
    <row r="101" spans="1:33" ht="12.75">
      <c r="A101" s="67">
        <v>2</v>
      </c>
      <c r="B101" s="21">
        <f t="shared" si="96"/>
        <v>0.6225589225589225</v>
      </c>
      <c r="C101" s="23" t="str">
        <f t="shared" si="97"/>
        <v>nc</v>
      </c>
      <c r="D101" s="22" t="str">
        <f t="shared" si="98"/>
        <v>nc</v>
      </c>
      <c r="E101" s="22" t="str">
        <f t="shared" si="99"/>
        <v>nc</v>
      </c>
      <c r="F101" s="24">
        <f t="shared" si="100"/>
        <v>0.0303030303030303</v>
      </c>
      <c r="G101" s="23" t="str">
        <f t="shared" si="101"/>
        <v>nc</v>
      </c>
      <c r="H101" s="22" t="str">
        <f t="shared" si="102"/>
        <v>nc</v>
      </c>
      <c r="I101" s="22" t="str">
        <f t="shared" si="103"/>
        <v>nc</v>
      </c>
      <c r="J101" s="24">
        <f t="shared" si="104"/>
        <v>0.0430976430976431</v>
      </c>
      <c r="K101" s="23" t="str">
        <f t="shared" si="105"/>
        <v>nc</v>
      </c>
      <c r="L101" s="22" t="str">
        <f t="shared" si="106"/>
        <v>nc</v>
      </c>
      <c r="M101" s="22" t="str">
        <f t="shared" si="107"/>
        <v>nc</v>
      </c>
      <c r="N101" s="24">
        <f t="shared" si="108"/>
        <v>0.0606060606060606</v>
      </c>
      <c r="O101" s="23">
        <f t="shared" si="109"/>
        <v>0.059052793197118224</v>
      </c>
      <c r="P101" s="22" t="str">
        <f t="shared" si="110"/>
        <v>infini</v>
      </c>
      <c r="Q101" s="22" t="str">
        <f t="shared" si="111"/>
        <v>infini</v>
      </c>
      <c r="R101" s="24">
        <f t="shared" si="112"/>
        <v>0.08815426997245178</v>
      </c>
      <c r="S101" s="23">
        <f t="shared" si="113"/>
        <v>0.08475743481623528</v>
      </c>
      <c r="T101" s="22" t="str">
        <f t="shared" si="114"/>
        <v>infini</v>
      </c>
      <c r="U101" s="22" t="str">
        <f t="shared" si="115"/>
        <v>infini</v>
      </c>
      <c r="V101" s="24">
        <f t="shared" si="116"/>
        <v>0.1212121212121212</v>
      </c>
      <c r="W101" s="23">
        <f t="shared" si="117"/>
        <v>0.1147183664104623</v>
      </c>
      <c r="X101" s="22" t="str">
        <f t="shared" si="118"/>
        <v>infini</v>
      </c>
      <c r="Y101" s="22" t="str">
        <f t="shared" si="119"/>
        <v>infini</v>
      </c>
      <c r="Z101" s="24">
        <f t="shared" si="120"/>
        <v>0.17630853994490356</v>
      </c>
      <c r="AA101" s="23">
        <f t="shared" si="121"/>
        <v>0.16262311077683025</v>
      </c>
      <c r="AB101" s="22" t="str">
        <f t="shared" si="122"/>
        <v>infini</v>
      </c>
      <c r="AC101" s="22" t="str">
        <f t="shared" si="123"/>
        <v>infini</v>
      </c>
      <c r="AD101" s="24">
        <f t="shared" si="124"/>
        <v>0.2424242424242424</v>
      </c>
      <c r="AE101" s="23">
        <f t="shared" si="125"/>
        <v>0.21699034392969513</v>
      </c>
      <c r="AF101" s="22" t="str">
        <f t="shared" si="126"/>
        <v>infini</v>
      </c>
      <c r="AG101" s="22" t="str">
        <f t="shared" si="127"/>
        <v>infini</v>
      </c>
    </row>
    <row r="102" spans="1:33" ht="12.75">
      <c r="A102" s="67">
        <v>2.25</v>
      </c>
      <c r="B102" s="21">
        <f t="shared" si="96"/>
        <v>0.6225589225589225</v>
      </c>
      <c r="C102" s="26" t="str">
        <f t="shared" si="97"/>
        <v>nc</v>
      </c>
      <c r="D102" s="25" t="str">
        <f t="shared" si="98"/>
        <v>nc</v>
      </c>
      <c r="E102" s="25" t="str">
        <f t="shared" si="99"/>
        <v>nc</v>
      </c>
      <c r="F102" s="27">
        <f t="shared" si="100"/>
        <v>0.0303030303030303</v>
      </c>
      <c r="G102" s="26" t="str">
        <f t="shared" si="101"/>
        <v>nc</v>
      </c>
      <c r="H102" s="25" t="str">
        <f t="shared" si="102"/>
        <v>nc</v>
      </c>
      <c r="I102" s="25" t="str">
        <f t="shared" si="103"/>
        <v>nc</v>
      </c>
      <c r="J102" s="27">
        <f t="shared" si="104"/>
        <v>0.0430976430976431</v>
      </c>
      <c r="K102" s="26" t="str">
        <f t="shared" si="105"/>
        <v>nc</v>
      </c>
      <c r="L102" s="25" t="str">
        <f t="shared" si="106"/>
        <v>nc</v>
      </c>
      <c r="M102" s="25" t="str">
        <f t="shared" si="107"/>
        <v>nc</v>
      </c>
      <c r="N102" s="27">
        <f t="shared" si="108"/>
        <v>0.0606060606060606</v>
      </c>
      <c r="O102" s="26">
        <f t="shared" si="109"/>
        <v>0.059221435527597184</v>
      </c>
      <c r="P102" s="25" t="str">
        <f t="shared" si="110"/>
        <v>infini</v>
      </c>
      <c r="Q102" s="25" t="str">
        <f t="shared" si="111"/>
        <v>infini</v>
      </c>
      <c r="R102" s="27">
        <f t="shared" si="112"/>
        <v>0.08815426997245178</v>
      </c>
      <c r="S102" s="26">
        <f t="shared" si="113"/>
        <v>0.0851218779777879</v>
      </c>
      <c r="T102" s="25" t="str">
        <f t="shared" si="114"/>
        <v>infini</v>
      </c>
      <c r="U102" s="25" t="str">
        <f t="shared" si="115"/>
        <v>infini</v>
      </c>
      <c r="V102" s="27">
        <f t="shared" si="116"/>
        <v>0.1212121212121212</v>
      </c>
      <c r="W102" s="26">
        <f t="shared" si="117"/>
        <v>0.1154053291616444</v>
      </c>
      <c r="X102" s="25" t="str">
        <f t="shared" si="118"/>
        <v>infini</v>
      </c>
      <c r="Y102" s="25" t="str">
        <f t="shared" si="119"/>
        <v>infini</v>
      </c>
      <c r="Z102" s="27">
        <f t="shared" si="120"/>
        <v>0.17630853994490356</v>
      </c>
      <c r="AA102" s="26">
        <f t="shared" si="121"/>
        <v>0.16403788363790459</v>
      </c>
      <c r="AB102" s="25" t="str">
        <f t="shared" si="122"/>
        <v>infini</v>
      </c>
      <c r="AC102" s="25" t="str">
        <f t="shared" si="123"/>
        <v>infini</v>
      </c>
      <c r="AD102" s="27">
        <f t="shared" si="124"/>
        <v>0.2424242424242424</v>
      </c>
      <c r="AE102" s="26">
        <f t="shared" si="125"/>
        <v>0.21954967921352425</v>
      </c>
      <c r="AF102" s="25" t="str">
        <f t="shared" si="126"/>
        <v>infini</v>
      </c>
      <c r="AG102" s="25" t="str">
        <f t="shared" si="127"/>
        <v>infini</v>
      </c>
    </row>
    <row r="103" spans="1:33" ht="12.75">
      <c r="A103" s="67">
        <v>2.75</v>
      </c>
      <c r="B103" s="21">
        <f t="shared" si="96"/>
        <v>0.6225589225589225</v>
      </c>
      <c r="C103" s="23" t="str">
        <f t="shared" si="97"/>
        <v>nc</v>
      </c>
      <c r="D103" s="22" t="str">
        <f t="shared" si="98"/>
        <v>nc</v>
      </c>
      <c r="E103" s="22" t="str">
        <f t="shared" si="99"/>
        <v>nc</v>
      </c>
      <c r="F103" s="24">
        <f t="shared" si="100"/>
        <v>0.0303030303030303</v>
      </c>
      <c r="G103" s="23" t="str">
        <f t="shared" si="101"/>
        <v>nc</v>
      </c>
      <c r="H103" s="22" t="str">
        <f t="shared" si="102"/>
        <v>nc</v>
      </c>
      <c r="I103" s="22" t="str">
        <f t="shared" si="103"/>
        <v>nc</v>
      </c>
      <c r="J103" s="24">
        <f t="shared" si="104"/>
        <v>0.0430976430976431</v>
      </c>
      <c r="K103" s="23" t="str">
        <f t="shared" si="105"/>
        <v>nc</v>
      </c>
      <c r="L103" s="22" t="str">
        <f t="shared" si="106"/>
        <v>nc</v>
      </c>
      <c r="M103" s="22" t="str">
        <f t="shared" si="107"/>
        <v>nc</v>
      </c>
      <c r="N103" s="24">
        <f t="shared" si="108"/>
        <v>0.0606060606060606</v>
      </c>
      <c r="O103" s="23">
        <f t="shared" si="109"/>
        <v>0.05946846009125705</v>
      </c>
      <c r="P103" s="22" t="str">
        <f t="shared" si="110"/>
        <v>infini</v>
      </c>
      <c r="Q103" s="22" t="str">
        <f t="shared" si="111"/>
        <v>infini</v>
      </c>
      <c r="R103" s="24">
        <f t="shared" si="112"/>
        <v>0.08815426997245178</v>
      </c>
      <c r="S103" s="23">
        <f t="shared" si="113"/>
        <v>0.08565760707687575</v>
      </c>
      <c r="T103" s="22" t="str">
        <f t="shared" si="114"/>
        <v>infini</v>
      </c>
      <c r="U103" s="22" t="str">
        <f t="shared" si="115"/>
        <v>infini</v>
      </c>
      <c r="V103" s="24">
        <f t="shared" si="116"/>
        <v>0.1212121212121212</v>
      </c>
      <c r="W103" s="23">
        <f t="shared" si="117"/>
        <v>0.1164193637152594</v>
      </c>
      <c r="X103" s="22" t="str">
        <f t="shared" si="118"/>
        <v>infini</v>
      </c>
      <c r="Y103" s="22" t="str">
        <f t="shared" si="119"/>
        <v>infini</v>
      </c>
      <c r="Z103" s="24">
        <f t="shared" si="120"/>
        <v>0.17630853994490356</v>
      </c>
      <c r="AA103" s="23">
        <f t="shared" si="121"/>
        <v>0.1661402412431821</v>
      </c>
      <c r="AB103" s="22" t="str">
        <f t="shared" si="122"/>
        <v>infini</v>
      </c>
      <c r="AC103" s="22" t="str">
        <f t="shared" si="123"/>
        <v>infini</v>
      </c>
      <c r="AD103" s="24">
        <f t="shared" si="124"/>
        <v>0.2424242424242424</v>
      </c>
      <c r="AE103" s="23">
        <f t="shared" si="125"/>
        <v>0.22338200353349716</v>
      </c>
      <c r="AF103" s="22" t="str">
        <f t="shared" si="126"/>
        <v>infini</v>
      </c>
      <c r="AG103" s="22" t="str">
        <f t="shared" si="127"/>
        <v>infini</v>
      </c>
    </row>
    <row r="104" spans="1:33" ht="12.75">
      <c r="A104" s="67">
        <v>3</v>
      </c>
      <c r="B104" s="21">
        <f t="shared" si="96"/>
        <v>0.6225589225589225</v>
      </c>
      <c r="C104" s="26" t="str">
        <f t="shared" si="97"/>
        <v>nc</v>
      </c>
      <c r="D104" s="25" t="str">
        <f t="shared" si="98"/>
        <v>nc</v>
      </c>
      <c r="E104" s="25" t="str">
        <f t="shared" si="99"/>
        <v>nc</v>
      </c>
      <c r="F104" s="27">
        <f t="shared" si="100"/>
        <v>0.0303030303030303</v>
      </c>
      <c r="G104" s="26" t="str">
        <f t="shared" si="101"/>
        <v>nc</v>
      </c>
      <c r="H104" s="25" t="str">
        <f t="shared" si="102"/>
        <v>nc</v>
      </c>
      <c r="I104" s="25" t="str">
        <f t="shared" si="103"/>
        <v>nc</v>
      </c>
      <c r="J104" s="27">
        <f t="shared" si="104"/>
        <v>0.0430976430976431</v>
      </c>
      <c r="K104" s="26" t="str">
        <f t="shared" si="105"/>
        <v>nc</v>
      </c>
      <c r="L104" s="25" t="str">
        <f t="shared" si="106"/>
        <v>nc</v>
      </c>
      <c r="M104" s="25" t="str">
        <f t="shared" si="107"/>
        <v>nc</v>
      </c>
      <c r="N104" s="27">
        <f t="shared" si="108"/>
        <v>0.0606060606060606</v>
      </c>
      <c r="O104" s="26">
        <f t="shared" si="109"/>
        <v>0.05956162642947903</v>
      </c>
      <c r="P104" s="25" t="str">
        <f t="shared" si="110"/>
        <v>infini</v>
      </c>
      <c r="Q104" s="25" t="str">
        <f t="shared" si="111"/>
        <v>infini</v>
      </c>
      <c r="R104" s="27">
        <f t="shared" si="112"/>
        <v>0.08815426997245178</v>
      </c>
      <c r="S104" s="26">
        <f t="shared" si="113"/>
        <v>0.0858602481361171</v>
      </c>
      <c r="T104" s="25" t="str">
        <f t="shared" si="114"/>
        <v>infini</v>
      </c>
      <c r="U104" s="25" t="str">
        <f t="shared" si="115"/>
        <v>infini</v>
      </c>
      <c r="V104" s="27">
        <f t="shared" si="116"/>
        <v>0.1212121212121212</v>
      </c>
      <c r="W104" s="26">
        <f t="shared" si="117"/>
        <v>0.11680423610029589</v>
      </c>
      <c r="X104" s="25" t="str">
        <f t="shared" si="118"/>
        <v>infini</v>
      </c>
      <c r="Y104" s="25" t="str">
        <f t="shared" si="119"/>
        <v>infini</v>
      </c>
      <c r="Z104" s="27">
        <f t="shared" si="120"/>
        <v>0.17630853994490356</v>
      </c>
      <c r="AA104" s="26">
        <f t="shared" si="121"/>
        <v>0.16694258566241424</v>
      </c>
      <c r="AB104" s="25" t="str">
        <f t="shared" si="122"/>
        <v>infini</v>
      </c>
      <c r="AC104" s="25" t="str">
        <f t="shared" si="123"/>
        <v>infini</v>
      </c>
      <c r="AD104" s="27">
        <f t="shared" si="124"/>
        <v>0.2424242424242424</v>
      </c>
      <c r="AE104" s="26">
        <f t="shared" si="125"/>
        <v>0.2248538450007495</v>
      </c>
      <c r="AF104" s="25" t="str">
        <f t="shared" si="126"/>
        <v>infini</v>
      </c>
      <c r="AG104" s="25" t="str">
        <f t="shared" si="127"/>
        <v>infini</v>
      </c>
    </row>
    <row r="105" spans="1:33" ht="12.75">
      <c r="A105" s="67">
        <v>4</v>
      </c>
      <c r="B105" s="21">
        <f t="shared" si="96"/>
        <v>0.6225589225589225</v>
      </c>
      <c r="C105" s="23" t="str">
        <f t="shared" si="97"/>
        <v>nc</v>
      </c>
      <c r="D105" s="22" t="str">
        <f t="shared" si="98"/>
        <v>nc</v>
      </c>
      <c r="E105" s="22" t="str">
        <f t="shared" si="99"/>
        <v>nc</v>
      </c>
      <c r="F105" s="24">
        <f t="shared" si="100"/>
        <v>0.0303030303030303</v>
      </c>
      <c r="G105" s="23" t="str">
        <f t="shared" si="101"/>
        <v>nc</v>
      </c>
      <c r="H105" s="22" t="str">
        <f t="shared" si="102"/>
        <v>nc</v>
      </c>
      <c r="I105" s="22" t="str">
        <f t="shared" si="103"/>
        <v>nc</v>
      </c>
      <c r="J105" s="24">
        <f t="shared" si="104"/>
        <v>0.0430976430976431</v>
      </c>
      <c r="K105" s="23" t="str">
        <f t="shared" si="105"/>
        <v>nc</v>
      </c>
      <c r="L105" s="22" t="str">
        <f t="shared" si="106"/>
        <v>nc</v>
      </c>
      <c r="M105" s="22" t="str">
        <f t="shared" si="107"/>
        <v>nc</v>
      </c>
      <c r="N105" s="24">
        <f t="shared" si="108"/>
        <v>0.0606060606060606</v>
      </c>
      <c r="O105" s="23">
        <f t="shared" si="109"/>
        <v>0.059819345576359394</v>
      </c>
      <c r="P105" s="22" t="str">
        <f t="shared" si="110"/>
        <v>infini</v>
      </c>
      <c r="Q105" s="22" t="str">
        <f t="shared" si="111"/>
        <v>infini</v>
      </c>
      <c r="R105" s="24">
        <f t="shared" si="112"/>
        <v>0.08815426997245178</v>
      </c>
      <c r="S105" s="23">
        <f t="shared" si="113"/>
        <v>0.08642248713115151</v>
      </c>
      <c r="T105" s="22" t="str">
        <f t="shared" si="114"/>
        <v>infini</v>
      </c>
      <c r="U105" s="22" t="str">
        <f t="shared" si="115"/>
        <v>infini</v>
      </c>
      <c r="V105" s="24">
        <f t="shared" si="116"/>
        <v>0.1212121212121212</v>
      </c>
      <c r="W105" s="23">
        <f t="shared" si="117"/>
        <v>0.11787587670183296</v>
      </c>
      <c r="X105" s="22" t="str">
        <f t="shared" si="118"/>
        <v>infini</v>
      </c>
      <c r="Y105" s="22" t="str">
        <f t="shared" si="119"/>
        <v>infini</v>
      </c>
      <c r="Z105" s="24">
        <f t="shared" si="120"/>
        <v>0.17630853994490356</v>
      </c>
      <c r="AA105" s="23">
        <f t="shared" si="121"/>
        <v>0.16918952928300648</v>
      </c>
      <c r="AB105" s="22" t="str">
        <f t="shared" si="122"/>
        <v>infini</v>
      </c>
      <c r="AC105" s="22" t="str">
        <f t="shared" si="123"/>
        <v>infini</v>
      </c>
      <c r="AD105" s="24">
        <f t="shared" si="124"/>
        <v>0.2424242424242424</v>
      </c>
      <c r="AE105" s="23">
        <f t="shared" si="125"/>
        <v>0.22900326329650197</v>
      </c>
      <c r="AF105" s="22" t="str">
        <f t="shared" si="126"/>
        <v>infini</v>
      </c>
      <c r="AG105" s="22" t="str">
        <f t="shared" si="127"/>
        <v>infini</v>
      </c>
    </row>
    <row r="106" spans="1:33" ht="12.75">
      <c r="A106" s="67">
        <v>5</v>
      </c>
      <c r="B106" s="21">
        <f t="shared" si="96"/>
        <v>0.6225589225589225</v>
      </c>
      <c r="C106" s="26" t="str">
        <f t="shared" si="97"/>
        <v>nc</v>
      </c>
      <c r="D106" s="25" t="str">
        <f t="shared" si="98"/>
        <v>nc</v>
      </c>
      <c r="E106" s="25" t="str">
        <f t="shared" si="99"/>
        <v>nc</v>
      </c>
      <c r="F106" s="27">
        <f t="shared" si="100"/>
        <v>0.0303030303030303</v>
      </c>
      <c r="G106" s="26" t="str">
        <f t="shared" si="101"/>
        <v>nc</v>
      </c>
      <c r="H106" s="25" t="str">
        <f t="shared" si="102"/>
        <v>nc</v>
      </c>
      <c r="I106" s="25" t="str">
        <f t="shared" si="103"/>
        <v>nc</v>
      </c>
      <c r="J106" s="27">
        <f t="shared" si="104"/>
        <v>0.0430976430976431</v>
      </c>
      <c r="K106" s="26" t="str">
        <f t="shared" si="105"/>
        <v>nc</v>
      </c>
      <c r="L106" s="25" t="str">
        <f t="shared" si="106"/>
        <v>nc</v>
      </c>
      <c r="M106" s="25" t="str">
        <f t="shared" si="107"/>
        <v>nc</v>
      </c>
      <c r="N106" s="27">
        <f t="shared" si="108"/>
        <v>0.0606060606060606</v>
      </c>
      <c r="O106" s="26">
        <f t="shared" si="109"/>
        <v>0.059975050379042306</v>
      </c>
      <c r="P106" s="25" t="str">
        <f t="shared" si="110"/>
        <v>infini</v>
      </c>
      <c r="Q106" s="25" t="str">
        <f t="shared" si="111"/>
        <v>infini</v>
      </c>
      <c r="R106" s="27">
        <f t="shared" si="112"/>
        <v>0.08815426997245178</v>
      </c>
      <c r="S106" s="26">
        <f t="shared" si="113"/>
        <v>0.08676337891302838</v>
      </c>
      <c r="T106" s="25" t="str">
        <f t="shared" si="114"/>
        <v>infini</v>
      </c>
      <c r="U106" s="25" t="str">
        <f t="shared" si="115"/>
        <v>infini</v>
      </c>
      <c r="V106" s="27">
        <f t="shared" si="116"/>
        <v>0.1212121212121212</v>
      </c>
      <c r="W106" s="26">
        <f t="shared" si="117"/>
        <v>0.11852835198179403</v>
      </c>
      <c r="X106" s="25" t="str">
        <f t="shared" si="118"/>
        <v>infini</v>
      </c>
      <c r="Y106" s="25" t="str">
        <f t="shared" si="119"/>
        <v>infini</v>
      </c>
      <c r="Z106" s="27">
        <f t="shared" si="120"/>
        <v>0.17630853994490356</v>
      </c>
      <c r="AA106" s="26">
        <f t="shared" si="121"/>
        <v>0.17056696459029813</v>
      </c>
      <c r="AB106" s="25" t="str">
        <f t="shared" si="122"/>
        <v>infini</v>
      </c>
      <c r="AC106" s="25" t="str">
        <f t="shared" si="123"/>
        <v>infini</v>
      </c>
      <c r="AD106" s="27">
        <f t="shared" si="124"/>
        <v>0.2424242424242424</v>
      </c>
      <c r="AE106" s="26">
        <f t="shared" si="125"/>
        <v>0.2315672471285661</v>
      </c>
      <c r="AF106" s="25" t="str">
        <f t="shared" si="126"/>
        <v>infini</v>
      </c>
      <c r="AG106" s="25" t="str">
        <f t="shared" si="127"/>
        <v>infini</v>
      </c>
    </row>
    <row r="107" spans="1:33" ht="12.75">
      <c r="A107" s="67">
        <v>10</v>
      </c>
      <c r="B107" s="21">
        <f t="shared" si="96"/>
        <v>0.6225589225589225</v>
      </c>
      <c r="C107" s="23" t="str">
        <f t="shared" si="97"/>
        <v>nc</v>
      </c>
      <c r="D107" s="22" t="str">
        <f t="shared" si="98"/>
        <v>nc</v>
      </c>
      <c r="E107" s="22" t="str">
        <f t="shared" si="99"/>
        <v>nc</v>
      </c>
      <c r="F107" s="24">
        <f t="shared" si="100"/>
        <v>0.0303030303030303</v>
      </c>
      <c r="G107" s="23" t="str">
        <f t="shared" si="101"/>
        <v>nc</v>
      </c>
      <c r="H107" s="22" t="str">
        <f t="shared" si="102"/>
        <v>nc</v>
      </c>
      <c r="I107" s="22" t="str">
        <f t="shared" si="103"/>
        <v>nc</v>
      </c>
      <c r="J107" s="24">
        <f t="shared" si="104"/>
        <v>0.0430976430976431</v>
      </c>
      <c r="K107" s="23" t="str">
        <f t="shared" si="105"/>
        <v>nc</v>
      </c>
      <c r="L107" s="22" t="str">
        <f t="shared" si="106"/>
        <v>nc</v>
      </c>
      <c r="M107" s="22" t="str">
        <f t="shared" si="107"/>
        <v>nc</v>
      </c>
      <c r="N107" s="24">
        <f t="shared" si="108"/>
        <v>0.0606060606060606</v>
      </c>
      <c r="O107" s="23">
        <f t="shared" si="109"/>
        <v>0.060288904430028684</v>
      </c>
      <c r="P107" s="22" t="str">
        <f t="shared" si="110"/>
        <v>infini</v>
      </c>
      <c r="Q107" s="22" t="str">
        <f t="shared" si="111"/>
        <v>infini</v>
      </c>
      <c r="R107" s="24">
        <f t="shared" si="112"/>
        <v>0.08815426997245178</v>
      </c>
      <c r="S107" s="23">
        <f t="shared" si="113"/>
        <v>0.08745329447491948</v>
      </c>
      <c r="T107" s="22" t="str">
        <f t="shared" si="114"/>
        <v>infini</v>
      </c>
      <c r="U107" s="22" t="str">
        <f t="shared" si="115"/>
        <v>infini</v>
      </c>
      <c r="V107" s="24">
        <f t="shared" si="116"/>
        <v>0.1212121212121212</v>
      </c>
      <c r="W107" s="23">
        <f t="shared" si="117"/>
        <v>0.11985521490040028</v>
      </c>
      <c r="X107" s="22" t="str">
        <f t="shared" si="118"/>
        <v>infini</v>
      </c>
      <c r="Y107" s="22" t="str">
        <f t="shared" si="119"/>
        <v>infini</v>
      </c>
      <c r="Z107" s="24">
        <f t="shared" si="120"/>
        <v>0.17630853994490356</v>
      </c>
      <c r="AA107" s="23">
        <f t="shared" si="121"/>
        <v>0.17339023422853264</v>
      </c>
      <c r="AB107" s="22" t="str">
        <f t="shared" si="122"/>
        <v>infini</v>
      </c>
      <c r="AC107" s="22" t="str">
        <f t="shared" si="123"/>
        <v>infini</v>
      </c>
      <c r="AD107" s="24">
        <f t="shared" si="124"/>
        <v>0.2424242424242424</v>
      </c>
      <c r="AE107" s="23">
        <f t="shared" si="125"/>
        <v>0.23687140251557423</v>
      </c>
      <c r="AF107" s="22" t="str">
        <f t="shared" si="126"/>
        <v>infini</v>
      </c>
      <c r="AG107" s="22" t="str">
        <f t="shared" si="127"/>
        <v>infini</v>
      </c>
    </row>
    <row r="108" spans="1:33" ht="12.75">
      <c r="A108" s="67">
        <v>20</v>
      </c>
      <c r="B108" s="21">
        <f t="shared" si="96"/>
        <v>0.6225589225589225</v>
      </c>
      <c r="C108" s="26" t="str">
        <f t="shared" si="97"/>
        <v>nc</v>
      </c>
      <c r="D108" s="25" t="str">
        <f t="shared" si="98"/>
        <v>nc</v>
      </c>
      <c r="E108" s="25" t="str">
        <f t="shared" si="99"/>
        <v>nc</v>
      </c>
      <c r="F108" s="27">
        <f t="shared" si="100"/>
        <v>0.0303030303030303</v>
      </c>
      <c r="G108" s="26" t="str">
        <f t="shared" si="101"/>
        <v>nc</v>
      </c>
      <c r="H108" s="25" t="str">
        <f t="shared" si="102"/>
        <v>nc</v>
      </c>
      <c r="I108" s="25" t="str">
        <f t="shared" si="103"/>
        <v>nc</v>
      </c>
      <c r="J108" s="27">
        <f t="shared" si="104"/>
        <v>0.0430976430976431</v>
      </c>
      <c r="K108" s="26" t="str">
        <f t="shared" si="105"/>
        <v>nc</v>
      </c>
      <c r="L108" s="25" t="str">
        <f t="shared" si="106"/>
        <v>nc</v>
      </c>
      <c r="M108" s="25" t="str">
        <f t="shared" si="107"/>
        <v>nc</v>
      </c>
      <c r="N108" s="27">
        <f t="shared" si="108"/>
        <v>0.0606060606060606</v>
      </c>
      <c r="O108" s="26">
        <f t="shared" si="109"/>
        <v>0.06044706650386255</v>
      </c>
      <c r="P108" s="25" t="str">
        <f t="shared" si="110"/>
        <v>infini</v>
      </c>
      <c r="Q108" s="25" t="str">
        <f t="shared" si="111"/>
        <v>infini</v>
      </c>
      <c r="R108" s="27">
        <f t="shared" si="112"/>
        <v>0.08815426997245178</v>
      </c>
      <c r="S108" s="26">
        <f t="shared" si="113"/>
        <v>0.08780238317618534</v>
      </c>
      <c r="T108" s="25" t="str">
        <f t="shared" si="114"/>
        <v>infini</v>
      </c>
      <c r="U108" s="25" t="str">
        <f t="shared" si="115"/>
        <v>infini</v>
      </c>
      <c r="V108" s="27">
        <f t="shared" si="116"/>
        <v>0.1212121212121212</v>
      </c>
      <c r="W108" s="26">
        <f t="shared" si="117"/>
        <v>0.1205298492171586</v>
      </c>
      <c r="X108" s="25" t="str">
        <f t="shared" si="118"/>
        <v>infini</v>
      </c>
      <c r="Y108" s="25" t="str">
        <f t="shared" si="119"/>
        <v>infini</v>
      </c>
      <c r="Z108" s="27">
        <f t="shared" si="120"/>
        <v>0.17630853994490356</v>
      </c>
      <c r="AA108" s="26">
        <f t="shared" si="121"/>
        <v>0.17483721016634668</v>
      </c>
      <c r="AB108" s="25" t="str">
        <f t="shared" si="122"/>
        <v>infini</v>
      </c>
      <c r="AC108" s="25" t="str">
        <f t="shared" si="123"/>
        <v>infini</v>
      </c>
      <c r="AD108" s="27">
        <f t="shared" si="124"/>
        <v>0.2424242424242424</v>
      </c>
      <c r="AE108" s="26">
        <f t="shared" si="125"/>
        <v>0.23961565648699482</v>
      </c>
      <c r="AF108" s="25" t="str">
        <f t="shared" si="126"/>
        <v>infini</v>
      </c>
      <c r="AG108" s="25" t="str">
        <f t="shared" si="127"/>
        <v>infini</v>
      </c>
    </row>
    <row r="109" spans="1:33" ht="12.75">
      <c r="A109" s="67">
        <v>50</v>
      </c>
      <c r="B109" s="21">
        <f t="shared" si="96"/>
        <v>0.6225589225589225</v>
      </c>
      <c r="C109" s="23" t="str">
        <f t="shared" si="97"/>
        <v>nc</v>
      </c>
      <c r="D109" s="22" t="str">
        <f t="shared" si="98"/>
        <v>nc</v>
      </c>
      <c r="E109" s="22" t="str">
        <f t="shared" si="99"/>
        <v>nc</v>
      </c>
      <c r="F109" s="24">
        <f t="shared" si="100"/>
        <v>0.0303030303030303</v>
      </c>
      <c r="G109" s="23" t="str">
        <f t="shared" si="101"/>
        <v>nc</v>
      </c>
      <c r="H109" s="22" t="str">
        <f t="shared" si="102"/>
        <v>nc</v>
      </c>
      <c r="I109" s="22" t="str">
        <f t="shared" si="103"/>
        <v>nc</v>
      </c>
      <c r="J109" s="24">
        <f t="shared" si="104"/>
        <v>0.0430976430976431</v>
      </c>
      <c r="K109" s="23" t="str">
        <f t="shared" si="105"/>
        <v>nc</v>
      </c>
      <c r="L109" s="22" t="str">
        <f t="shared" si="106"/>
        <v>nc</v>
      </c>
      <c r="M109" s="22" t="str">
        <f t="shared" si="107"/>
        <v>nc</v>
      </c>
      <c r="N109" s="24">
        <f t="shared" si="108"/>
        <v>0.0606060606060606</v>
      </c>
      <c r="O109" s="23">
        <f t="shared" si="109"/>
        <v>0.06054236270202985</v>
      </c>
      <c r="P109" s="22" t="str">
        <f t="shared" si="110"/>
        <v>infini</v>
      </c>
      <c r="Q109" s="22" t="str">
        <f t="shared" si="111"/>
        <v>infini</v>
      </c>
      <c r="R109" s="24">
        <f t="shared" si="112"/>
        <v>0.08815426997245178</v>
      </c>
      <c r="S109" s="23">
        <f t="shared" si="113"/>
        <v>0.08801317733291028</v>
      </c>
      <c r="T109" s="22" t="str">
        <f t="shared" si="114"/>
        <v>infini</v>
      </c>
      <c r="U109" s="22" t="str">
        <f t="shared" si="115"/>
        <v>infini</v>
      </c>
      <c r="V109" s="24">
        <f t="shared" si="116"/>
        <v>0.1212121212121212</v>
      </c>
      <c r="W109" s="23">
        <f t="shared" si="117"/>
        <v>0.12093828761059805</v>
      </c>
      <c r="X109" s="22" t="str">
        <f t="shared" si="118"/>
        <v>infini</v>
      </c>
      <c r="Y109" s="22" t="str">
        <f t="shared" si="119"/>
        <v>infini</v>
      </c>
      <c r="Z109" s="24">
        <f t="shared" si="120"/>
        <v>0.17630853994490356</v>
      </c>
      <c r="AA109" s="23">
        <f t="shared" si="121"/>
        <v>0.1757170463545961</v>
      </c>
      <c r="AB109" s="22" t="str">
        <f t="shared" si="122"/>
        <v>infini</v>
      </c>
      <c r="AC109" s="22" t="str">
        <f t="shared" si="123"/>
        <v>infini</v>
      </c>
      <c r="AD109" s="24">
        <f t="shared" si="124"/>
        <v>0.2424242424242424</v>
      </c>
      <c r="AE109" s="23">
        <f t="shared" si="125"/>
        <v>0.24129294411172827</v>
      </c>
      <c r="AF109" s="22" t="str">
        <f t="shared" si="126"/>
        <v>infini</v>
      </c>
      <c r="AG109" s="22" t="str">
        <f t="shared" si="127"/>
        <v>infini</v>
      </c>
    </row>
    <row r="110" spans="1:33" ht="12.75">
      <c r="A110" s="67">
        <v>100</v>
      </c>
      <c r="B110" s="21">
        <f t="shared" si="96"/>
        <v>0.6225589225589225</v>
      </c>
      <c r="C110" s="26" t="str">
        <f t="shared" si="97"/>
        <v>nc</v>
      </c>
      <c r="D110" s="25" t="str">
        <f t="shared" si="98"/>
        <v>nc</v>
      </c>
      <c r="E110" s="25" t="str">
        <f t="shared" si="99"/>
        <v>nc</v>
      </c>
      <c r="F110" s="27">
        <f t="shared" si="100"/>
        <v>0.0303030303030303</v>
      </c>
      <c r="G110" s="26" t="str">
        <f t="shared" si="101"/>
        <v>nc</v>
      </c>
      <c r="H110" s="25" t="str">
        <f t="shared" si="102"/>
        <v>nc</v>
      </c>
      <c r="I110" s="25" t="str">
        <f t="shared" si="103"/>
        <v>nc</v>
      </c>
      <c r="J110" s="27">
        <f t="shared" si="104"/>
        <v>0.0430976430976431</v>
      </c>
      <c r="K110" s="26" t="str">
        <f t="shared" si="105"/>
        <v>nc</v>
      </c>
      <c r="L110" s="25" t="str">
        <f t="shared" si="106"/>
        <v>nc</v>
      </c>
      <c r="M110" s="25" t="str">
        <f t="shared" si="107"/>
        <v>nc</v>
      </c>
      <c r="N110" s="27">
        <f t="shared" si="108"/>
        <v>0.0606060606060606</v>
      </c>
      <c r="O110" s="26">
        <f t="shared" si="109"/>
        <v>0.06057419490837546</v>
      </c>
      <c r="P110" s="25" t="str">
        <f t="shared" si="110"/>
        <v>infini</v>
      </c>
      <c r="Q110" s="25" t="str">
        <f t="shared" si="111"/>
        <v>infini</v>
      </c>
      <c r="R110" s="27">
        <f t="shared" si="112"/>
        <v>0.08815426997245178</v>
      </c>
      <c r="S110" s="26">
        <f t="shared" si="113"/>
        <v>0.08808366715208106</v>
      </c>
      <c r="T110" s="25" t="str">
        <f t="shared" si="114"/>
        <v>infini</v>
      </c>
      <c r="U110" s="25" t="str">
        <f t="shared" si="115"/>
        <v>infini</v>
      </c>
      <c r="V110" s="27">
        <f t="shared" si="116"/>
        <v>0.1212121212121212</v>
      </c>
      <c r="W110" s="26">
        <f t="shared" si="117"/>
        <v>0.12107504958023277</v>
      </c>
      <c r="X110" s="25" t="str">
        <f t="shared" si="118"/>
        <v>infini</v>
      </c>
      <c r="Y110" s="25" t="str">
        <f t="shared" si="119"/>
        <v>infini</v>
      </c>
      <c r="Z110" s="27">
        <f t="shared" si="120"/>
        <v>0.17630853994490356</v>
      </c>
      <c r="AA110" s="26">
        <f t="shared" si="121"/>
        <v>0.17601229621901382</v>
      </c>
      <c r="AB110" s="25" t="str">
        <f t="shared" si="122"/>
        <v>infini</v>
      </c>
      <c r="AC110" s="25" t="str">
        <f t="shared" si="123"/>
        <v>infini</v>
      </c>
      <c r="AD110" s="27">
        <f t="shared" si="124"/>
        <v>0.2424242424242424</v>
      </c>
      <c r="AE110" s="26">
        <f t="shared" si="125"/>
        <v>0.2418572703504753</v>
      </c>
      <c r="AF110" s="25" t="str">
        <f t="shared" si="126"/>
        <v>infini</v>
      </c>
      <c r="AG110" s="25" t="str">
        <f t="shared" si="127"/>
        <v>infini</v>
      </c>
    </row>
    <row r="111" spans="1:33" ht="12.75">
      <c r="A111" s="67">
        <v>200</v>
      </c>
      <c r="B111" s="21">
        <f t="shared" si="96"/>
        <v>0.6225589225589225</v>
      </c>
      <c r="C111" s="23" t="str">
        <f t="shared" si="97"/>
        <v>nc</v>
      </c>
      <c r="D111" s="22" t="str">
        <f t="shared" si="98"/>
        <v>nc</v>
      </c>
      <c r="E111" s="22" t="str">
        <f t="shared" si="99"/>
        <v>nc</v>
      </c>
      <c r="F111" s="24">
        <f t="shared" si="100"/>
        <v>0.0303030303030303</v>
      </c>
      <c r="G111" s="23" t="str">
        <f t="shared" si="101"/>
        <v>nc</v>
      </c>
      <c r="H111" s="22" t="str">
        <f t="shared" si="102"/>
        <v>nc</v>
      </c>
      <c r="I111" s="22" t="str">
        <f t="shared" si="103"/>
        <v>nc</v>
      </c>
      <c r="J111" s="24">
        <f t="shared" si="104"/>
        <v>0.0430976430976431</v>
      </c>
      <c r="K111" s="23" t="str">
        <f t="shared" si="105"/>
        <v>nc</v>
      </c>
      <c r="L111" s="22" t="str">
        <f t="shared" si="106"/>
        <v>nc</v>
      </c>
      <c r="M111" s="22" t="str">
        <f t="shared" si="107"/>
        <v>nc</v>
      </c>
      <c r="N111" s="24">
        <f t="shared" si="108"/>
        <v>0.0606060606060606</v>
      </c>
      <c r="O111" s="23">
        <f t="shared" si="109"/>
        <v>0.060590123567497996</v>
      </c>
      <c r="P111" s="22" t="str">
        <f t="shared" si="110"/>
        <v>infini</v>
      </c>
      <c r="Q111" s="22" t="str">
        <f t="shared" si="111"/>
        <v>infini</v>
      </c>
      <c r="R111" s="24">
        <f t="shared" si="112"/>
        <v>0.08815426997245178</v>
      </c>
      <c r="S111" s="23">
        <f t="shared" si="113"/>
        <v>0.08811895442014037</v>
      </c>
      <c r="T111" s="22" t="str">
        <f t="shared" si="114"/>
        <v>infini</v>
      </c>
      <c r="U111" s="22" t="str">
        <f t="shared" si="115"/>
        <v>infini</v>
      </c>
      <c r="V111" s="24">
        <f t="shared" si="116"/>
        <v>0.1212121212121212</v>
      </c>
      <c r="W111" s="23">
        <f t="shared" si="117"/>
        <v>0.12114354662269962</v>
      </c>
      <c r="X111" s="22" t="str">
        <f t="shared" si="118"/>
        <v>infini</v>
      </c>
      <c r="Y111" s="22" t="str">
        <f t="shared" si="119"/>
        <v>infini</v>
      </c>
      <c r="Z111" s="24">
        <f t="shared" si="120"/>
        <v>0.17630853994490356</v>
      </c>
      <c r="AA111" s="23">
        <f t="shared" si="121"/>
        <v>0.1761602935358971</v>
      </c>
      <c r="AB111" s="22" t="str">
        <f t="shared" si="122"/>
        <v>infini</v>
      </c>
      <c r="AC111" s="22" t="str">
        <f t="shared" si="123"/>
        <v>infini</v>
      </c>
      <c r="AD111" s="24">
        <f t="shared" si="124"/>
        <v>0.2424242424242424</v>
      </c>
      <c r="AE111" s="23">
        <f t="shared" si="125"/>
        <v>0.24214042449637815</v>
      </c>
      <c r="AF111" s="22" t="str">
        <f t="shared" si="126"/>
        <v>infini</v>
      </c>
      <c r="AG111" s="22" t="str">
        <f t="shared" si="127"/>
        <v>infini</v>
      </c>
    </row>
    <row r="112" spans="1:33" ht="12.75">
      <c r="A112" s="29" t="s">
        <v>68</v>
      </c>
      <c r="C112" s="21" t="str">
        <f>IF(OR($C$91/$C$5&lt;2*$C$2,$C$2*1000&lt;$C$5),"nc",B111)</f>
        <v>nc</v>
      </c>
      <c r="D112" s="19" t="str">
        <f>IF(OR($C$91/$C$5&lt;2*$C$2,$C$2*1000&lt;$C$5),"nc","infini")</f>
        <v>nc</v>
      </c>
      <c r="E112" s="19" t="str">
        <f>IF(OR($C$91/$C$5&lt;2*$C$2,$C$2*1000&lt;$C$5),"nc","infini")</f>
        <v>nc</v>
      </c>
      <c r="G112" s="21" t="str">
        <f>IF(OR($C$91/$G$5&lt;2*$C$2,$C$2*1000&lt;$G$5),"nc",F111)</f>
        <v>nc</v>
      </c>
      <c r="H112" s="19" t="str">
        <f>IF(OR($C$91/$G$5&lt;2*$C$2,$C$2*1000&lt;$G$5),"nc","infini")</f>
        <v>nc</v>
      </c>
      <c r="I112" s="19" t="str">
        <f>IF(OR($C$91/$G$5&lt;2*$C$2,$C$2*1000&lt;$G$5),"nc","infini")</f>
        <v>nc</v>
      </c>
      <c r="K112" s="21" t="str">
        <f>IF(OR($C$91/$K$5&lt;2*$C$2,$C$2*1000&lt;$K$5),"nc",J111)</f>
        <v>nc</v>
      </c>
      <c r="L112" s="19" t="str">
        <f>IF(OR($C$91/$K$5&lt;2*$C$2,$C$2*1000&lt;$K$5),"nc","infini")</f>
        <v>nc</v>
      </c>
      <c r="M112" s="19" t="str">
        <f>IF(OR($C$91/$K$5&lt;2*$C$2,$C$2*1000&lt;$K$5),"nc","infini")</f>
        <v>nc</v>
      </c>
      <c r="O112" s="21">
        <f>IF(OR($C$91/$O$5&lt;2*$C$2,$C$2*1000&lt;$O$5),"nc",N111)</f>
        <v>0.0606060606060606</v>
      </c>
      <c r="P112" s="19" t="str">
        <f>IF(OR($C$91/$O$5&lt;2*$C$2,$C$2*1000&lt;$O$5),"nc","infini")</f>
        <v>infini</v>
      </c>
      <c r="Q112" s="19" t="str">
        <f>IF(OR($C$91/$O$5&lt;2*$C$2,$C$2*1000&lt;$O$5),"nc","infini")</f>
        <v>infini</v>
      </c>
      <c r="S112" s="21">
        <f>IF(OR($C$91/$S$5&lt;2*$C$2,$C$2*1000&lt;$S$5),"nc",R111)</f>
        <v>0.08815426997245178</v>
      </c>
      <c r="T112" s="19" t="str">
        <f>IF(OR($C$91/$S$5&lt;2*$C$2,$C$2*1000&lt;$S$5),"nc","infini")</f>
        <v>infini</v>
      </c>
      <c r="U112" s="19" t="str">
        <f>IF(OR($C$91/$S$5&lt;2*$C$2,$C$2*1000&lt;$S$5),"nc","infini")</f>
        <v>infini</v>
      </c>
      <c r="W112" s="21">
        <f>IF(OR($C$91/$W$5&lt;2*$C$2,$C$2*1000&lt;$W$5),"nc",V111)</f>
        <v>0.1212121212121212</v>
      </c>
      <c r="X112" s="19" t="str">
        <f>IF(OR($C$91/$W$5&lt;2*$C$2,$C$2*1000&lt;$W$5),"nc","infini")</f>
        <v>infini</v>
      </c>
      <c r="Y112" s="19" t="str">
        <f>IF(OR($C$91/$W$5&lt;2*$C$2,$C$2*1000&lt;$W$5),"nc","infini")</f>
        <v>infini</v>
      </c>
      <c r="AA112" s="21">
        <f>IF(OR($C$91/$AA$5&lt;2*$C$2,$C$2*1000&lt;$AA$5),"nc",Z111)</f>
        <v>0.17630853994490356</v>
      </c>
      <c r="AB112" s="19" t="str">
        <f>IF(OR($C$91/$AA$5&lt;2*$C$2,$C$2*1000&lt;$AA$5),"nc","infini")</f>
        <v>infini</v>
      </c>
      <c r="AC112" s="19" t="str">
        <f>IF(OR($C$91/$AA$5&lt;2*$C$2,$C$2*1000&lt;$AA$5),"nc","infini")</f>
        <v>infini</v>
      </c>
      <c r="AE112" s="21">
        <f>IF(OR($C$91/$AE$5&lt;2*$C$2,$C$2*1000&lt;$AE$5),"nc",AD111)</f>
        <v>0.2424242424242424</v>
      </c>
      <c r="AF112" s="19" t="str">
        <f>IF(OR($C$91/$AE$5&lt;2*$C$2,$C$2*1000&lt;$AE$5),"nc","infini")</f>
        <v>infini</v>
      </c>
      <c r="AG112" s="19" t="str">
        <f>IF(OR($C$91/$AE$5&lt;2*$C$2,$C$2*1000&lt;$AE$5),"nc","infini")</f>
        <v>infini</v>
      </c>
    </row>
    <row r="115" spans="1:7" ht="26.25">
      <c r="A115" s="57" t="s">
        <v>61</v>
      </c>
      <c r="C115" s="58">
        <f>Résultats!L19</f>
        <v>9</v>
      </c>
      <c r="D115" s="59" t="s">
        <v>60</v>
      </c>
      <c r="F115" s="60" t="s">
        <v>95</v>
      </c>
      <c r="G115" s="28"/>
    </row>
    <row r="116" ht="12.75">
      <c r="A116" s="57"/>
    </row>
    <row r="117" spans="1:31" ht="12.75">
      <c r="A117" s="57" t="s">
        <v>62</v>
      </c>
      <c r="C117" s="61">
        <v>90</v>
      </c>
      <c r="G117" s="61">
        <v>64</v>
      </c>
      <c r="K117" s="61">
        <v>45</v>
      </c>
      <c r="O117" s="61">
        <v>32</v>
      </c>
      <c r="S117" s="61">
        <v>22</v>
      </c>
      <c r="W117" s="61">
        <v>16</v>
      </c>
      <c r="AA117" s="61">
        <v>11</v>
      </c>
      <c r="AE117" s="61">
        <v>8</v>
      </c>
    </row>
    <row r="118" spans="1:33" ht="240.75">
      <c r="A118" s="57" t="s">
        <v>63</v>
      </c>
      <c r="B118" s="62" t="s">
        <v>64</v>
      </c>
      <c r="C118" s="62" t="s">
        <v>65</v>
      </c>
      <c r="D118" s="63" t="s">
        <v>66</v>
      </c>
      <c r="E118" s="63" t="s">
        <v>67</v>
      </c>
      <c r="F118" s="64" t="s">
        <v>64</v>
      </c>
      <c r="G118" s="62" t="s">
        <v>65</v>
      </c>
      <c r="H118" s="63" t="s">
        <v>66</v>
      </c>
      <c r="I118" s="63" t="s">
        <v>67</v>
      </c>
      <c r="J118" s="64" t="s">
        <v>64</v>
      </c>
      <c r="K118" s="62" t="s">
        <v>65</v>
      </c>
      <c r="L118" s="63" t="s">
        <v>66</v>
      </c>
      <c r="M118" s="63" t="s">
        <v>67</v>
      </c>
      <c r="N118" s="64" t="s">
        <v>64</v>
      </c>
      <c r="O118" s="62" t="s">
        <v>65</v>
      </c>
      <c r="P118" s="63" t="s">
        <v>66</v>
      </c>
      <c r="Q118" s="63" t="s">
        <v>67</v>
      </c>
      <c r="R118" s="64" t="s">
        <v>64</v>
      </c>
      <c r="S118" s="62" t="s">
        <v>65</v>
      </c>
      <c r="T118" s="63" t="s">
        <v>66</v>
      </c>
      <c r="U118" s="63" t="s">
        <v>67</v>
      </c>
      <c r="V118" s="64" t="s">
        <v>64</v>
      </c>
      <c r="W118" s="62" t="s">
        <v>65</v>
      </c>
      <c r="X118" s="63" t="s">
        <v>66</v>
      </c>
      <c r="Y118" s="63" t="s">
        <v>67</v>
      </c>
      <c r="Z118" s="64" t="s">
        <v>64</v>
      </c>
      <c r="AA118" s="62" t="s">
        <v>65</v>
      </c>
      <c r="AB118" s="63" t="s">
        <v>66</v>
      </c>
      <c r="AC118" s="63" t="s">
        <v>67</v>
      </c>
      <c r="AD118" s="64" t="s">
        <v>64</v>
      </c>
      <c r="AE118" s="62" t="s">
        <v>65</v>
      </c>
      <c r="AF118" s="63" t="s">
        <v>66</v>
      </c>
      <c r="AG118" s="63" t="s">
        <v>67</v>
      </c>
    </row>
    <row r="119" spans="1:33" ht="12.75">
      <c r="A119" s="65">
        <v>0.5</v>
      </c>
      <c r="B119" s="21">
        <f aca="true" t="shared" si="128" ref="B119:B135">($C$3*($C$3/C$5))/$C$2/1000</f>
        <v>0.6225589225589225</v>
      </c>
      <c r="C119" s="23" t="str">
        <f aca="true" t="shared" si="129" ref="C119:C135">IF(OR($C$115/$C$5&lt;2*$C$2,$C$2*1000&lt;$C$5),"nc",($B119*$A119)/($B119+($A119-$C$115/1000)))</f>
        <v>nc</v>
      </c>
      <c r="D119" s="22" t="str">
        <f aca="true" t="shared" si="130" ref="D119:D135">IF(OR($C$115/$C$5&lt;2*$C$2,$C$2*1000&lt;$C$5),"nc",IF(($B119*$A119)/($B119-($A119-$C$115/1000))&lt;=0,"infini",($B119*$A119)/($B119-($A119-$C$115/1000))))</f>
        <v>nc</v>
      </c>
      <c r="E119" s="22" t="str">
        <f aca="true" t="shared" si="131" ref="E119:E135">IF(OR(C119="nc",D119="nc"),"nc",IF(D119="infini","infini",D119-C119))</f>
        <v>nc</v>
      </c>
      <c r="F119" s="24">
        <f aca="true" t="shared" si="132" ref="F119:F135">($C$115*($C$115/G$5))/$C$2/1000</f>
        <v>0.03835227272727273</v>
      </c>
      <c r="G119" s="23" t="str">
        <f aca="true" t="shared" si="133" ref="G119:G135">IF(OR($C$115/$G$5&lt;2*$C$2,$C$2*1000&lt;$G$5),"nc",($F119*$A119)/($F119+($A119-$C$115/1000)))</f>
        <v>nc</v>
      </c>
      <c r="H119" s="22" t="str">
        <f aca="true" t="shared" si="134" ref="H119:H135">IF(OR($C$115/$G$5&lt;2*$C$2,$C$2*1000&lt;$G$5),"nc",IF(($F119*$A119)/($F119-($A119-$C$115/1000))&lt;=0,"infini",($F119*$A119)/($F119-($A119-$C$115/1000))))</f>
        <v>nc</v>
      </c>
      <c r="I119" s="22" t="str">
        <f aca="true" t="shared" si="135" ref="I119:I135">IF(OR($C$115/$G$5&lt;2*$C$2,$C$2*1000&lt;$G$5),"nc",IF(H119="infini","infini",H119-G119))</f>
        <v>nc</v>
      </c>
      <c r="J119" s="24">
        <f aca="true" t="shared" si="136" ref="J119:J135">($C$115*($C$115/K$5))/$C$2/1000</f>
        <v>0.05454545454545455</v>
      </c>
      <c r="K119" s="23" t="str">
        <f aca="true" t="shared" si="137" ref="K119:K135">IF(OR($C$115/$K$5&lt;2*$C$2,$C$2*1000&lt;$K$5),"nc",($J119*$A119)/($J119+($A119-$C$115/1000)))</f>
        <v>nc</v>
      </c>
      <c r="L119" s="22" t="str">
        <f aca="true" t="shared" si="138" ref="L119:L135">IF(OR($C$115/$K$5&lt;2*$C$2,$C$2*1000&lt;$K$5),"nc",IF(($J119*$A119)/($J119-($A119-$C$115/1000))&lt;=0,"infini",($J119*$A119)/($J119-($A119-$C$115/1000))))</f>
        <v>nc</v>
      </c>
      <c r="M119" s="22" t="str">
        <f aca="true" t="shared" si="139" ref="M119:M135">IF(OR($C$115/$K$5&lt;2*$C$2,$C$2*1000&lt;$K$5),"nc",IF(L119="infini","infini",L119-K119))</f>
        <v>nc</v>
      </c>
      <c r="N119" s="24">
        <f aca="true" t="shared" si="140" ref="N119:N135">($C$115*($C$115/O$5))/$C$2/1000</f>
        <v>0.07670454545454546</v>
      </c>
      <c r="O119" s="23">
        <f aca="true" t="shared" si="141" ref="O119:O135">IF(OR($C$115/$O$5&lt;2*$C$2,$C$2*1000&lt;$O$5),"nc",($N119*$A119)/($N119+($A119-$C$115/1000)))</f>
        <v>0.06755674766804116</v>
      </c>
      <c r="P119" s="22" t="str">
        <f aca="true" t="shared" si="142" ref="P119:P135">IF(OR($C$115/$O$5&lt;2*$C$2,$C$2*1000&lt;$O$5),"nc",IF(($N119*$A119)/($N119-($A119-$C$115/1000))&lt;=0,"infini",($N119*$A119)/($N119-($A119-$C$115/1000))))</f>
        <v>infini</v>
      </c>
      <c r="Q119" s="22" t="str">
        <f aca="true" t="shared" si="143" ref="Q119:Q135">IF(OR($C$115/$O$5&lt;2*$C$2,$C$2*1000&lt;$O$5),"nc",IF(P119="infini","infini",P119-O119))</f>
        <v>infini</v>
      </c>
      <c r="R119" s="24">
        <f aca="true" t="shared" si="144" ref="R119:R135">($C$115*($C$115/S$5))/$C$2/1000</f>
        <v>0.1115702479338843</v>
      </c>
      <c r="S119" s="23">
        <f aca="true" t="shared" si="145" ref="S119:S135">IF(OR($C$115/$S$5&lt;2*$C$2,$C$2*1000&lt;$S$5),"nc",($R119*$A119)/($R119+($A119-$C$115/1000)))</f>
        <v>0.0925786232530071</v>
      </c>
      <c r="T119" s="22" t="str">
        <f aca="true" t="shared" si="146" ref="T119:T135">IF(OR($C$115/$S$5&lt;2*$C$2,$C$2*1000&lt;$S$5),"nc",IF(($R119*$A119)/($R119-($A119-$C$115/1000))&lt;=0,"infini",($R119*$A119)/($R119-($A119-$C$115/1000))))</f>
        <v>infini</v>
      </c>
      <c r="U119" s="22" t="str">
        <f aca="true" t="shared" si="147" ref="U119:U135">IF(OR($C$115/$S$5&lt;2*$C$2,$C$2*1000&lt;$S$5),"nc",IF(T119="infini","infini",T119-S119))</f>
        <v>infini</v>
      </c>
      <c r="V119" s="24">
        <f aca="true" t="shared" si="148" ref="V119:V135">($C$115*($C$115/W$5))/$C$2/1000</f>
        <v>0.1534090909090909</v>
      </c>
      <c r="W119" s="23">
        <f aca="true" t="shared" si="149" ref="W119:W135">IF(OR($C$115/$W$5&lt;2*$C$2,$C$2*1000&lt;$W$5),"nc",($V119*$A119)/($V119+($A119-$C$115/1000)))</f>
        <v>0.11903082457501588</v>
      </c>
      <c r="X119" s="22" t="str">
        <f aca="true" t="shared" si="150" ref="X119:X135">IF(OR($C$115/$W$5&lt;2*$C$2,$C$2*1000&lt;$W$5),"nc",IF(($V119*$A119)/($V119-($A119-$C$115/1000))&lt;=0,"infini",($V119*$A119)/($V119-($A119-$C$115/1000))))</f>
        <v>infini</v>
      </c>
      <c r="Y119" s="22" t="str">
        <f aca="true" t="shared" si="151" ref="Y119:Y135">IF(OR($C$115/$W$5&lt;2*$C$2,$C$2*1000&lt;$W$5),"nc",IF(X119="infini","infini",X119-W119))</f>
        <v>infini</v>
      </c>
      <c r="Z119" s="24">
        <f aca="true" t="shared" si="152" ref="Z119:Z135">($C$115*($C$115/AA$5))/$C$2/1000</f>
        <v>0.2231404958677686</v>
      </c>
      <c r="AA119" s="23">
        <f aca="true" t="shared" si="153" ref="AA119:AA135">IF(OR($C$115/$AA$5&lt;2*$C$2,$C$2*1000&lt;$AA$5),"nc",($Z119*$A119)/($Z119+($A119-$C$115/1000)))</f>
        <v>0.15623010959252873</v>
      </c>
      <c r="AB119" s="22" t="str">
        <f aca="true" t="shared" si="154" ref="AB119:AB135">IF(OR($C$115/$AA$5&lt;2*$C$2,$C$2*1000&lt;$AA$5),"nc",IF(($Z119*$A119)/($Z119-($A119-$C$115/1000))&lt;=0,"infini",($Z119*$A119)/($Z119-($A119-$C$115/1000))))</f>
        <v>infini</v>
      </c>
      <c r="AC119" s="22" t="str">
        <f aca="true" t="shared" si="155" ref="AC119:AC135">IF(OR($C$115/$AA$5&lt;2*$C$2,$C$2*1000&lt;$AA$5),"nc",IF(AB119="infini","infini",AB119-AA119))</f>
        <v>infini</v>
      </c>
      <c r="AD119" s="24">
        <f aca="true" t="shared" si="156" ref="AD119:AD135">($C$115*($C$115/AE$5))/$C$2/1000</f>
        <v>0.3068181818181818</v>
      </c>
      <c r="AE119" s="23">
        <f aca="true" t="shared" si="157" ref="AE119:AE135">IF(OR($C$115/$AE$5&lt;2*$C$2,$C$2*1000&lt;$AE$5),"nc",($AD119*$A119)/($AD119+($A119-$C$115/1000)))</f>
        <v>0.19228577939835917</v>
      </c>
      <c r="AF119" s="22" t="str">
        <f aca="true" t="shared" si="158" ref="AF119:AF135">IF(OR($C$115/$AE$5&lt;2*$C$2,$C$2*1000&lt;$AE$5),"nc",IF(($AD119*$A119)/($AD119-($A119-$C$115/1000))&lt;=0,"infini",($AD119*$A119)/($AD119-($A119-$C$115/1000))))</f>
        <v>infini</v>
      </c>
      <c r="AG119" s="22" t="str">
        <f aca="true" t="shared" si="159" ref="AG119:AG135">IF(OR($C$115/$AE$5&lt;2*$C$2,$C$2*1000&lt;$AE$5),"nc",IF(AF119="infini","infini",AF119-AE119))</f>
        <v>infini</v>
      </c>
    </row>
    <row r="120" spans="1:33" ht="12.75">
      <c r="A120" s="67">
        <v>0.75</v>
      </c>
      <c r="B120" s="21">
        <f t="shared" si="128"/>
        <v>0.6225589225589225</v>
      </c>
      <c r="C120" s="26" t="str">
        <f t="shared" si="129"/>
        <v>nc</v>
      </c>
      <c r="D120" s="25" t="str">
        <f t="shared" si="130"/>
        <v>nc</v>
      </c>
      <c r="E120" s="25" t="str">
        <f t="shared" si="131"/>
        <v>nc</v>
      </c>
      <c r="F120" s="27">
        <f t="shared" si="132"/>
        <v>0.03835227272727273</v>
      </c>
      <c r="G120" s="26" t="str">
        <f t="shared" si="133"/>
        <v>nc</v>
      </c>
      <c r="H120" s="25" t="str">
        <f t="shared" si="134"/>
        <v>nc</v>
      </c>
      <c r="I120" s="25" t="str">
        <f t="shared" si="135"/>
        <v>nc</v>
      </c>
      <c r="J120" s="27">
        <f t="shared" si="136"/>
        <v>0.05454545454545455</v>
      </c>
      <c r="K120" s="26" t="str">
        <f t="shared" si="137"/>
        <v>nc</v>
      </c>
      <c r="L120" s="25" t="str">
        <f t="shared" si="138"/>
        <v>nc</v>
      </c>
      <c r="M120" s="25" t="str">
        <f t="shared" si="139"/>
        <v>nc</v>
      </c>
      <c r="N120" s="27">
        <f t="shared" si="140"/>
        <v>0.07670454545454546</v>
      </c>
      <c r="O120" s="26">
        <f t="shared" si="141"/>
        <v>0.0703535395647461</v>
      </c>
      <c r="P120" s="25" t="str">
        <f t="shared" si="142"/>
        <v>infini</v>
      </c>
      <c r="Q120" s="25" t="str">
        <f t="shared" si="143"/>
        <v>infini</v>
      </c>
      <c r="R120" s="27">
        <f t="shared" si="144"/>
        <v>0.1115702479338843</v>
      </c>
      <c r="S120" s="26">
        <f t="shared" si="145"/>
        <v>0.09814755576235205</v>
      </c>
      <c r="T120" s="25" t="str">
        <f t="shared" si="146"/>
        <v>infini</v>
      </c>
      <c r="U120" s="25" t="str">
        <f t="shared" si="147"/>
        <v>infini</v>
      </c>
      <c r="V120" s="27">
        <f t="shared" si="148"/>
        <v>0.1534090909090909</v>
      </c>
      <c r="W120" s="26">
        <f t="shared" si="149"/>
        <v>0.12864003659094372</v>
      </c>
      <c r="X120" s="25" t="str">
        <f t="shared" si="150"/>
        <v>infini</v>
      </c>
      <c r="Y120" s="25" t="str">
        <f t="shared" si="151"/>
        <v>infini</v>
      </c>
      <c r="Z120" s="27">
        <f t="shared" si="152"/>
        <v>0.2231404958677686</v>
      </c>
      <c r="AA120" s="26">
        <f t="shared" si="153"/>
        <v>0.17357985959318023</v>
      </c>
      <c r="AB120" s="25" t="str">
        <f t="shared" si="154"/>
        <v>infini</v>
      </c>
      <c r="AC120" s="25" t="str">
        <f t="shared" si="155"/>
        <v>infini</v>
      </c>
      <c r="AD120" s="27">
        <f t="shared" si="156"/>
        <v>0.3068181818181818</v>
      </c>
      <c r="AE120" s="26">
        <f t="shared" si="157"/>
        <v>0.2196121811556481</v>
      </c>
      <c r="AF120" s="25" t="str">
        <f t="shared" si="158"/>
        <v>infini</v>
      </c>
      <c r="AG120" s="25" t="str">
        <f t="shared" si="159"/>
        <v>infini</v>
      </c>
    </row>
    <row r="121" spans="1:33" ht="12.75">
      <c r="A121" s="67">
        <v>1</v>
      </c>
      <c r="B121" s="21">
        <f t="shared" si="128"/>
        <v>0.6225589225589225</v>
      </c>
      <c r="C121" s="23" t="str">
        <f t="shared" si="129"/>
        <v>nc</v>
      </c>
      <c r="D121" s="22" t="str">
        <f t="shared" si="130"/>
        <v>nc</v>
      </c>
      <c r="E121" s="22" t="str">
        <f t="shared" si="131"/>
        <v>nc</v>
      </c>
      <c r="F121" s="24">
        <f t="shared" si="132"/>
        <v>0.03835227272727273</v>
      </c>
      <c r="G121" s="23" t="str">
        <f t="shared" si="133"/>
        <v>nc</v>
      </c>
      <c r="H121" s="22" t="str">
        <f t="shared" si="134"/>
        <v>nc</v>
      </c>
      <c r="I121" s="22" t="str">
        <f t="shared" si="135"/>
        <v>nc</v>
      </c>
      <c r="J121" s="24">
        <f t="shared" si="136"/>
        <v>0.05454545454545455</v>
      </c>
      <c r="K121" s="23" t="str">
        <f t="shared" si="137"/>
        <v>nc</v>
      </c>
      <c r="L121" s="22" t="str">
        <f t="shared" si="138"/>
        <v>nc</v>
      </c>
      <c r="M121" s="22" t="str">
        <f t="shared" si="139"/>
        <v>nc</v>
      </c>
      <c r="N121" s="24">
        <f t="shared" si="140"/>
        <v>0.07670454545454546</v>
      </c>
      <c r="O121" s="23">
        <f t="shared" si="141"/>
        <v>0.07184060963409182</v>
      </c>
      <c r="P121" s="22" t="str">
        <f t="shared" si="142"/>
        <v>infini</v>
      </c>
      <c r="Q121" s="22" t="str">
        <f t="shared" si="143"/>
        <v>infini</v>
      </c>
      <c r="R121" s="24">
        <f t="shared" si="144"/>
        <v>0.1115702479338843</v>
      </c>
      <c r="S121" s="23">
        <f t="shared" si="145"/>
        <v>0.10119105620975781</v>
      </c>
      <c r="T121" s="22" t="str">
        <f t="shared" si="146"/>
        <v>infini</v>
      </c>
      <c r="U121" s="22" t="str">
        <f t="shared" si="147"/>
        <v>infini</v>
      </c>
      <c r="V121" s="24">
        <f t="shared" si="148"/>
        <v>0.1534090909090909</v>
      </c>
      <c r="W121" s="23">
        <f t="shared" si="149"/>
        <v>0.13405091949001072</v>
      </c>
      <c r="X121" s="22" t="str">
        <f t="shared" si="150"/>
        <v>infini</v>
      </c>
      <c r="Y121" s="22" t="str">
        <f t="shared" si="151"/>
        <v>infini</v>
      </c>
      <c r="Z121" s="24">
        <f t="shared" si="152"/>
        <v>0.2231404958677686</v>
      </c>
      <c r="AA121" s="23">
        <f t="shared" si="153"/>
        <v>0.18378474042107126</v>
      </c>
      <c r="AB121" s="22" t="str">
        <f t="shared" si="154"/>
        <v>infini</v>
      </c>
      <c r="AC121" s="22" t="str">
        <f t="shared" si="155"/>
        <v>infini</v>
      </c>
      <c r="AD121" s="24">
        <f t="shared" si="156"/>
        <v>0.3068181818181818</v>
      </c>
      <c r="AE121" s="23">
        <f t="shared" si="157"/>
        <v>0.23641075931633512</v>
      </c>
      <c r="AF121" s="22" t="str">
        <f t="shared" si="158"/>
        <v>infini</v>
      </c>
      <c r="AG121" s="22" t="str">
        <f t="shared" si="159"/>
        <v>infini</v>
      </c>
    </row>
    <row r="122" spans="1:33" ht="12.75">
      <c r="A122" s="67">
        <v>1.25</v>
      </c>
      <c r="B122" s="21">
        <f t="shared" si="128"/>
        <v>0.6225589225589225</v>
      </c>
      <c r="C122" s="26" t="str">
        <f t="shared" si="129"/>
        <v>nc</v>
      </c>
      <c r="D122" s="25" t="str">
        <f t="shared" si="130"/>
        <v>nc</v>
      </c>
      <c r="E122" s="25" t="str">
        <f t="shared" si="131"/>
        <v>nc</v>
      </c>
      <c r="F122" s="27">
        <f t="shared" si="132"/>
        <v>0.03835227272727273</v>
      </c>
      <c r="G122" s="26" t="str">
        <f t="shared" si="133"/>
        <v>nc</v>
      </c>
      <c r="H122" s="25" t="str">
        <f t="shared" si="134"/>
        <v>nc</v>
      </c>
      <c r="I122" s="25" t="str">
        <f t="shared" si="135"/>
        <v>nc</v>
      </c>
      <c r="J122" s="27">
        <f t="shared" si="136"/>
        <v>0.05454545454545455</v>
      </c>
      <c r="K122" s="26" t="str">
        <f t="shared" si="137"/>
        <v>nc</v>
      </c>
      <c r="L122" s="25" t="str">
        <f t="shared" si="138"/>
        <v>nc</v>
      </c>
      <c r="M122" s="25" t="str">
        <f t="shared" si="139"/>
        <v>nc</v>
      </c>
      <c r="N122" s="27">
        <f t="shared" si="140"/>
        <v>0.07670454545454546</v>
      </c>
      <c r="O122" s="26">
        <f t="shared" si="141"/>
        <v>0.0727634143396747</v>
      </c>
      <c r="P122" s="25" t="str">
        <f t="shared" si="142"/>
        <v>infini</v>
      </c>
      <c r="Q122" s="25" t="str">
        <f t="shared" si="143"/>
        <v>infini</v>
      </c>
      <c r="R122" s="27">
        <f t="shared" si="144"/>
        <v>0.1115702479338843</v>
      </c>
      <c r="S122" s="26">
        <f t="shared" si="145"/>
        <v>0.10310947629551329</v>
      </c>
      <c r="T122" s="25" t="str">
        <f t="shared" si="146"/>
        <v>infini</v>
      </c>
      <c r="U122" s="25" t="str">
        <f t="shared" si="147"/>
        <v>infini</v>
      </c>
      <c r="V122" s="27">
        <f t="shared" si="148"/>
        <v>0.1534090909090909</v>
      </c>
      <c r="W122" s="26">
        <f t="shared" si="149"/>
        <v>0.13752159598396194</v>
      </c>
      <c r="X122" s="25" t="str">
        <f t="shared" si="150"/>
        <v>infini</v>
      </c>
      <c r="Y122" s="25" t="str">
        <f t="shared" si="151"/>
        <v>infini</v>
      </c>
      <c r="Z122" s="27">
        <f t="shared" si="152"/>
        <v>0.2231404958677686</v>
      </c>
      <c r="AA122" s="26">
        <f t="shared" si="153"/>
        <v>0.1905046821817443</v>
      </c>
      <c r="AB122" s="25" t="str">
        <f t="shared" si="154"/>
        <v>infini</v>
      </c>
      <c r="AC122" s="25" t="str">
        <f t="shared" si="155"/>
        <v>infini</v>
      </c>
      <c r="AD122" s="27">
        <f t="shared" si="156"/>
        <v>0.3068181818181818</v>
      </c>
      <c r="AE122" s="26">
        <f t="shared" si="157"/>
        <v>0.2477828027722307</v>
      </c>
      <c r="AF122" s="25" t="str">
        <f t="shared" si="158"/>
        <v>infini</v>
      </c>
      <c r="AG122" s="25" t="str">
        <f t="shared" si="159"/>
        <v>infini</v>
      </c>
    </row>
    <row r="123" spans="1:33" ht="12.75">
      <c r="A123" s="67">
        <v>1.5</v>
      </c>
      <c r="B123" s="21">
        <f t="shared" si="128"/>
        <v>0.6225589225589225</v>
      </c>
      <c r="C123" s="23" t="str">
        <f t="shared" si="129"/>
        <v>nc</v>
      </c>
      <c r="D123" s="22" t="str">
        <f t="shared" si="130"/>
        <v>nc</v>
      </c>
      <c r="E123" s="22" t="str">
        <f t="shared" si="131"/>
        <v>nc</v>
      </c>
      <c r="F123" s="24">
        <f t="shared" si="132"/>
        <v>0.03835227272727273</v>
      </c>
      <c r="G123" s="23" t="str">
        <f t="shared" si="133"/>
        <v>nc</v>
      </c>
      <c r="H123" s="22" t="str">
        <f t="shared" si="134"/>
        <v>nc</v>
      </c>
      <c r="I123" s="22" t="str">
        <f t="shared" si="135"/>
        <v>nc</v>
      </c>
      <c r="J123" s="24">
        <f t="shared" si="136"/>
        <v>0.05454545454545455</v>
      </c>
      <c r="K123" s="23" t="str">
        <f t="shared" si="137"/>
        <v>nc</v>
      </c>
      <c r="L123" s="22" t="str">
        <f t="shared" si="138"/>
        <v>nc</v>
      </c>
      <c r="M123" s="22" t="str">
        <f t="shared" si="139"/>
        <v>nc</v>
      </c>
      <c r="N123" s="24">
        <f t="shared" si="140"/>
        <v>0.07670454545454546</v>
      </c>
      <c r="O123" s="23">
        <f t="shared" si="141"/>
        <v>0.07339190188318183</v>
      </c>
      <c r="P123" s="22" t="str">
        <f t="shared" si="142"/>
        <v>infini</v>
      </c>
      <c r="Q123" s="22" t="str">
        <f t="shared" si="143"/>
        <v>infini</v>
      </c>
      <c r="R123" s="24">
        <f t="shared" si="144"/>
        <v>0.1115702479338843</v>
      </c>
      <c r="S123" s="23">
        <f t="shared" si="145"/>
        <v>0.10442935160975911</v>
      </c>
      <c r="T123" s="22" t="str">
        <f t="shared" si="146"/>
        <v>infini</v>
      </c>
      <c r="U123" s="22" t="str">
        <f t="shared" si="147"/>
        <v>infini</v>
      </c>
      <c r="V123" s="24">
        <f t="shared" si="148"/>
        <v>0.1534090909090909</v>
      </c>
      <c r="W123" s="23">
        <f t="shared" si="149"/>
        <v>0.13993697653205076</v>
      </c>
      <c r="X123" s="22" t="str">
        <f t="shared" si="150"/>
        <v>infini</v>
      </c>
      <c r="Y123" s="22" t="str">
        <f t="shared" si="151"/>
        <v>infini</v>
      </c>
      <c r="Z123" s="24">
        <f t="shared" si="152"/>
        <v>0.2231404958677686</v>
      </c>
      <c r="AA123" s="23">
        <f t="shared" si="153"/>
        <v>0.19526447488320292</v>
      </c>
      <c r="AB123" s="22" t="str">
        <f t="shared" si="154"/>
        <v>infini</v>
      </c>
      <c r="AC123" s="22" t="str">
        <f t="shared" si="155"/>
        <v>infini</v>
      </c>
      <c r="AD123" s="24">
        <f t="shared" si="156"/>
        <v>0.3068181818181818</v>
      </c>
      <c r="AE123" s="23">
        <f t="shared" si="157"/>
        <v>0.2559921116504854</v>
      </c>
      <c r="AF123" s="22" t="str">
        <f t="shared" si="158"/>
        <v>infini</v>
      </c>
      <c r="AG123" s="22" t="str">
        <f t="shared" si="159"/>
        <v>infini</v>
      </c>
    </row>
    <row r="124" spans="1:33" ht="12.75">
      <c r="A124" s="67">
        <v>1.75</v>
      </c>
      <c r="B124" s="21">
        <f t="shared" si="128"/>
        <v>0.6225589225589225</v>
      </c>
      <c r="C124" s="26" t="str">
        <f t="shared" si="129"/>
        <v>nc</v>
      </c>
      <c r="D124" s="25" t="str">
        <f t="shared" si="130"/>
        <v>nc</v>
      </c>
      <c r="E124" s="25" t="str">
        <f t="shared" si="131"/>
        <v>nc</v>
      </c>
      <c r="F124" s="27">
        <f t="shared" si="132"/>
        <v>0.03835227272727273</v>
      </c>
      <c r="G124" s="26" t="str">
        <f t="shared" si="133"/>
        <v>nc</v>
      </c>
      <c r="H124" s="25" t="str">
        <f t="shared" si="134"/>
        <v>nc</v>
      </c>
      <c r="I124" s="25" t="str">
        <f t="shared" si="135"/>
        <v>nc</v>
      </c>
      <c r="J124" s="27">
        <f t="shared" si="136"/>
        <v>0.05454545454545455</v>
      </c>
      <c r="K124" s="26" t="str">
        <f t="shared" si="137"/>
        <v>nc</v>
      </c>
      <c r="L124" s="25" t="str">
        <f t="shared" si="138"/>
        <v>nc</v>
      </c>
      <c r="M124" s="25" t="str">
        <f t="shared" si="139"/>
        <v>nc</v>
      </c>
      <c r="N124" s="27">
        <f t="shared" si="140"/>
        <v>0.07670454545454546</v>
      </c>
      <c r="O124" s="26">
        <f t="shared" si="141"/>
        <v>0.07384750997136749</v>
      </c>
      <c r="P124" s="25" t="str">
        <f t="shared" si="142"/>
        <v>infini</v>
      </c>
      <c r="Q124" s="25" t="str">
        <f t="shared" si="143"/>
        <v>infini</v>
      </c>
      <c r="R124" s="27">
        <f t="shared" si="144"/>
        <v>0.1115702479338843</v>
      </c>
      <c r="S124" s="26">
        <f t="shared" si="145"/>
        <v>0.10539299878212535</v>
      </c>
      <c r="T124" s="25" t="str">
        <f t="shared" si="146"/>
        <v>infini</v>
      </c>
      <c r="U124" s="25" t="str">
        <f t="shared" si="147"/>
        <v>infini</v>
      </c>
      <c r="V124" s="27">
        <f t="shared" si="148"/>
        <v>0.1534090909090909</v>
      </c>
      <c r="W124" s="26">
        <f t="shared" si="149"/>
        <v>0.14171485471603043</v>
      </c>
      <c r="X124" s="25" t="str">
        <f t="shared" si="150"/>
        <v>infini</v>
      </c>
      <c r="Y124" s="25" t="str">
        <f t="shared" si="151"/>
        <v>infini</v>
      </c>
      <c r="Z124" s="27">
        <f t="shared" si="152"/>
        <v>0.2231404958677686</v>
      </c>
      <c r="AA124" s="26">
        <f t="shared" si="153"/>
        <v>0.1988125944096844</v>
      </c>
      <c r="AB124" s="25" t="str">
        <f t="shared" si="154"/>
        <v>infini</v>
      </c>
      <c r="AC124" s="25" t="str">
        <f t="shared" si="155"/>
        <v>infini</v>
      </c>
      <c r="AD124" s="27">
        <f t="shared" si="156"/>
        <v>0.3068181818181818</v>
      </c>
      <c r="AE124" s="26">
        <f t="shared" si="157"/>
        <v>0.2621970167806091</v>
      </c>
      <c r="AF124" s="25" t="str">
        <f t="shared" si="158"/>
        <v>infini</v>
      </c>
      <c r="AG124" s="25" t="str">
        <f t="shared" si="159"/>
        <v>infini</v>
      </c>
    </row>
    <row r="125" spans="1:33" ht="12.75">
      <c r="A125" s="67">
        <v>2</v>
      </c>
      <c r="B125" s="21">
        <f t="shared" si="128"/>
        <v>0.6225589225589225</v>
      </c>
      <c r="C125" s="23" t="str">
        <f t="shared" si="129"/>
        <v>nc</v>
      </c>
      <c r="D125" s="22" t="str">
        <f t="shared" si="130"/>
        <v>nc</v>
      </c>
      <c r="E125" s="22" t="str">
        <f t="shared" si="131"/>
        <v>nc</v>
      </c>
      <c r="F125" s="24">
        <f t="shared" si="132"/>
        <v>0.03835227272727273</v>
      </c>
      <c r="G125" s="23" t="str">
        <f t="shared" si="133"/>
        <v>nc</v>
      </c>
      <c r="H125" s="22" t="str">
        <f t="shared" si="134"/>
        <v>nc</v>
      </c>
      <c r="I125" s="22" t="str">
        <f t="shared" si="135"/>
        <v>nc</v>
      </c>
      <c r="J125" s="24">
        <f t="shared" si="136"/>
        <v>0.05454545454545455</v>
      </c>
      <c r="K125" s="23" t="str">
        <f t="shared" si="137"/>
        <v>nc</v>
      </c>
      <c r="L125" s="22" t="str">
        <f t="shared" si="138"/>
        <v>nc</v>
      </c>
      <c r="M125" s="22" t="str">
        <f t="shared" si="139"/>
        <v>nc</v>
      </c>
      <c r="N125" s="24">
        <f t="shared" si="140"/>
        <v>0.07670454545454546</v>
      </c>
      <c r="O125" s="23">
        <f t="shared" si="141"/>
        <v>0.07419294562481452</v>
      </c>
      <c r="P125" s="22" t="str">
        <f t="shared" si="142"/>
        <v>infini</v>
      </c>
      <c r="Q125" s="22" t="str">
        <f t="shared" si="143"/>
        <v>infini</v>
      </c>
      <c r="R125" s="24">
        <f t="shared" si="144"/>
        <v>0.1115702479338843</v>
      </c>
      <c r="S125" s="23">
        <f t="shared" si="145"/>
        <v>0.10612748662597135</v>
      </c>
      <c r="T125" s="22" t="str">
        <f t="shared" si="146"/>
        <v>infini</v>
      </c>
      <c r="U125" s="22" t="str">
        <f t="shared" si="147"/>
        <v>infini</v>
      </c>
      <c r="V125" s="24">
        <f t="shared" si="148"/>
        <v>0.1534090909090909</v>
      </c>
      <c r="W125" s="23">
        <f t="shared" si="149"/>
        <v>0.1430781948830998</v>
      </c>
      <c r="X125" s="22" t="str">
        <f t="shared" si="150"/>
        <v>infini</v>
      </c>
      <c r="Y125" s="22" t="str">
        <f t="shared" si="151"/>
        <v>infini</v>
      </c>
      <c r="Z125" s="24">
        <f t="shared" si="152"/>
        <v>0.2231404958677686</v>
      </c>
      <c r="AA125" s="23">
        <f t="shared" si="153"/>
        <v>0.20155947310860697</v>
      </c>
      <c r="AB125" s="22" t="str">
        <f t="shared" si="154"/>
        <v>infini</v>
      </c>
      <c r="AC125" s="22" t="str">
        <f t="shared" si="155"/>
        <v>infini</v>
      </c>
      <c r="AD125" s="24">
        <f t="shared" si="156"/>
        <v>0.3068181818181818</v>
      </c>
      <c r="AE125" s="23">
        <f t="shared" si="157"/>
        <v>0.26705174869441367</v>
      </c>
      <c r="AF125" s="22" t="str">
        <f t="shared" si="158"/>
        <v>infini</v>
      </c>
      <c r="AG125" s="22" t="str">
        <f t="shared" si="159"/>
        <v>infini</v>
      </c>
    </row>
    <row r="126" spans="1:33" ht="12.75">
      <c r="A126" s="67">
        <v>2.25</v>
      </c>
      <c r="B126" s="21">
        <f t="shared" si="128"/>
        <v>0.6225589225589225</v>
      </c>
      <c r="C126" s="26" t="str">
        <f t="shared" si="129"/>
        <v>nc</v>
      </c>
      <c r="D126" s="25" t="str">
        <f t="shared" si="130"/>
        <v>nc</v>
      </c>
      <c r="E126" s="25" t="str">
        <f t="shared" si="131"/>
        <v>nc</v>
      </c>
      <c r="F126" s="27">
        <f t="shared" si="132"/>
        <v>0.03835227272727273</v>
      </c>
      <c r="G126" s="26" t="str">
        <f t="shared" si="133"/>
        <v>nc</v>
      </c>
      <c r="H126" s="25" t="str">
        <f t="shared" si="134"/>
        <v>nc</v>
      </c>
      <c r="I126" s="25" t="str">
        <f t="shared" si="135"/>
        <v>nc</v>
      </c>
      <c r="J126" s="27">
        <f t="shared" si="136"/>
        <v>0.05454545454545455</v>
      </c>
      <c r="K126" s="26" t="str">
        <f t="shared" si="137"/>
        <v>nc</v>
      </c>
      <c r="L126" s="25" t="str">
        <f t="shared" si="138"/>
        <v>nc</v>
      </c>
      <c r="M126" s="25" t="str">
        <f t="shared" si="139"/>
        <v>nc</v>
      </c>
      <c r="N126" s="27">
        <f t="shared" si="140"/>
        <v>0.07670454545454546</v>
      </c>
      <c r="O126" s="26">
        <f t="shared" si="141"/>
        <v>0.0744638602065131</v>
      </c>
      <c r="P126" s="25" t="str">
        <f t="shared" si="142"/>
        <v>infini</v>
      </c>
      <c r="Q126" s="25" t="str">
        <f t="shared" si="143"/>
        <v>infini</v>
      </c>
      <c r="R126" s="27">
        <f t="shared" si="144"/>
        <v>0.1115702479338843</v>
      </c>
      <c r="S126" s="26">
        <f t="shared" si="145"/>
        <v>0.10670587119415725</v>
      </c>
      <c r="T126" s="25" t="str">
        <f t="shared" si="146"/>
        <v>infini</v>
      </c>
      <c r="U126" s="25" t="str">
        <f t="shared" si="147"/>
        <v>infini</v>
      </c>
      <c r="V126" s="27">
        <f t="shared" si="148"/>
        <v>0.1534090909090909</v>
      </c>
      <c r="W126" s="26">
        <f t="shared" si="149"/>
        <v>0.14415684264479753</v>
      </c>
      <c r="X126" s="25" t="str">
        <f t="shared" si="150"/>
        <v>infini</v>
      </c>
      <c r="Y126" s="25" t="str">
        <f t="shared" si="151"/>
        <v>infini</v>
      </c>
      <c r="Z126" s="27">
        <f t="shared" si="152"/>
        <v>0.2231404958677686</v>
      </c>
      <c r="AA126" s="26">
        <f t="shared" si="153"/>
        <v>0.20374898125509375</v>
      </c>
      <c r="AB126" s="25" t="str">
        <f t="shared" si="154"/>
        <v>infini</v>
      </c>
      <c r="AC126" s="25" t="str">
        <f t="shared" si="155"/>
        <v>infini</v>
      </c>
      <c r="AD126" s="27">
        <f t="shared" si="156"/>
        <v>0.3068181818181818</v>
      </c>
      <c r="AE126" s="26">
        <f t="shared" si="157"/>
        <v>0.2709537572254335</v>
      </c>
      <c r="AF126" s="25" t="str">
        <f t="shared" si="158"/>
        <v>infini</v>
      </c>
      <c r="AG126" s="25" t="str">
        <f t="shared" si="159"/>
        <v>infini</v>
      </c>
    </row>
    <row r="127" spans="1:33" ht="12.75">
      <c r="A127" s="67">
        <v>2.75</v>
      </c>
      <c r="B127" s="21">
        <f t="shared" si="128"/>
        <v>0.6225589225589225</v>
      </c>
      <c r="C127" s="23" t="str">
        <f t="shared" si="129"/>
        <v>nc</v>
      </c>
      <c r="D127" s="22" t="str">
        <f t="shared" si="130"/>
        <v>nc</v>
      </c>
      <c r="E127" s="22" t="str">
        <f t="shared" si="131"/>
        <v>nc</v>
      </c>
      <c r="F127" s="24">
        <f t="shared" si="132"/>
        <v>0.03835227272727273</v>
      </c>
      <c r="G127" s="23" t="str">
        <f t="shared" si="133"/>
        <v>nc</v>
      </c>
      <c r="H127" s="22" t="str">
        <f t="shared" si="134"/>
        <v>nc</v>
      </c>
      <c r="I127" s="22" t="str">
        <f t="shared" si="135"/>
        <v>nc</v>
      </c>
      <c r="J127" s="24">
        <f t="shared" si="136"/>
        <v>0.05454545454545455</v>
      </c>
      <c r="K127" s="23" t="str">
        <f t="shared" si="137"/>
        <v>nc</v>
      </c>
      <c r="L127" s="22" t="str">
        <f t="shared" si="138"/>
        <v>nc</v>
      </c>
      <c r="M127" s="22" t="str">
        <f t="shared" si="139"/>
        <v>nc</v>
      </c>
      <c r="N127" s="24">
        <f t="shared" si="140"/>
        <v>0.07670454545454546</v>
      </c>
      <c r="O127" s="23">
        <f t="shared" si="141"/>
        <v>0.07486146847449972</v>
      </c>
      <c r="P127" s="22" t="str">
        <f t="shared" si="142"/>
        <v>infini</v>
      </c>
      <c r="Q127" s="22" t="str">
        <f t="shared" si="143"/>
        <v>infini</v>
      </c>
      <c r="R127" s="24">
        <f t="shared" si="144"/>
        <v>0.1115702479338843</v>
      </c>
      <c r="S127" s="23">
        <f t="shared" si="145"/>
        <v>0.10755850168472103</v>
      </c>
      <c r="T127" s="22" t="str">
        <f t="shared" si="146"/>
        <v>infini</v>
      </c>
      <c r="U127" s="22" t="str">
        <f t="shared" si="147"/>
        <v>infini</v>
      </c>
      <c r="V127" s="24">
        <f t="shared" si="148"/>
        <v>0.1534090909090909</v>
      </c>
      <c r="W127" s="23">
        <f t="shared" si="149"/>
        <v>0.14575513921824207</v>
      </c>
      <c r="X127" s="22" t="str">
        <f t="shared" si="150"/>
        <v>infini</v>
      </c>
      <c r="Y127" s="22" t="str">
        <f t="shared" si="151"/>
        <v>infini</v>
      </c>
      <c r="Z127" s="24">
        <f t="shared" si="152"/>
        <v>0.2231404958677686</v>
      </c>
      <c r="AA127" s="23">
        <f t="shared" si="153"/>
        <v>0.20701999938660742</v>
      </c>
      <c r="AB127" s="22" t="str">
        <f t="shared" si="154"/>
        <v>infini</v>
      </c>
      <c r="AC127" s="22" t="str">
        <f t="shared" si="155"/>
        <v>infini</v>
      </c>
      <c r="AD127" s="24">
        <f t="shared" si="156"/>
        <v>0.3068181818181818</v>
      </c>
      <c r="AE127" s="23">
        <f t="shared" si="157"/>
        <v>0.2768373799439241</v>
      </c>
      <c r="AF127" s="22" t="str">
        <f t="shared" si="158"/>
        <v>infini</v>
      </c>
      <c r="AG127" s="22" t="str">
        <f t="shared" si="159"/>
        <v>infini</v>
      </c>
    </row>
    <row r="128" spans="1:33" ht="12.75">
      <c r="A128" s="67">
        <v>3</v>
      </c>
      <c r="B128" s="21">
        <f t="shared" si="128"/>
        <v>0.6225589225589225</v>
      </c>
      <c r="C128" s="26" t="str">
        <f t="shared" si="129"/>
        <v>nc</v>
      </c>
      <c r="D128" s="25" t="str">
        <f t="shared" si="130"/>
        <v>nc</v>
      </c>
      <c r="E128" s="25" t="str">
        <f t="shared" si="131"/>
        <v>nc</v>
      </c>
      <c r="F128" s="27">
        <f t="shared" si="132"/>
        <v>0.03835227272727273</v>
      </c>
      <c r="G128" s="26" t="str">
        <f t="shared" si="133"/>
        <v>nc</v>
      </c>
      <c r="H128" s="25" t="str">
        <f t="shared" si="134"/>
        <v>nc</v>
      </c>
      <c r="I128" s="25" t="str">
        <f t="shared" si="135"/>
        <v>nc</v>
      </c>
      <c r="J128" s="27">
        <f t="shared" si="136"/>
        <v>0.05454545454545455</v>
      </c>
      <c r="K128" s="26" t="str">
        <f t="shared" si="137"/>
        <v>nc</v>
      </c>
      <c r="L128" s="25" t="str">
        <f t="shared" si="138"/>
        <v>nc</v>
      </c>
      <c r="M128" s="25" t="str">
        <f t="shared" si="139"/>
        <v>nc</v>
      </c>
      <c r="N128" s="27">
        <f t="shared" si="140"/>
        <v>0.07670454545454546</v>
      </c>
      <c r="O128" s="26">
        <f t="shared" si="141"/>
        <v>0.07501166848176383</v>
      </c>
      <c r="P128" s="25" t="str">
        <f t="shared" si="142"/>
        <v>infini</v>
      </c>
      <c r="Q128" s="25" t="str">
        <f t="shared" si="143"/>
        <v>infini</v>
      </c>
      <c r="R128" s="27">
        <f t="shared" si="144"/>
        <v>0.1115702479338843</v>
      </c>
      <c r="S128" s="26">
        <f t="shared" si="145"/>
        <v>0.10788176158929812</v>
      </c>
      <c r="T128" s="25" t="str">
        <f t="shared" si="146"/>
        <v>infini</v>
      </c>
      <c r="U128" s="25" t="str">
        <f t="shared" si="147"/>
        <v>infini</v>
      </c>
      <c r="V128" s="27">
        <f t="shared" si="148"/>
        <v>0.1534090909090909</v>
      </c>
      <c r="W128" s="26">
        <f t="shared" si="149"/>
        <v>0.14636367578819548</v>
      </c>
      <c r="X128" s="25" t="str">
        <f t="shared" si="150"/>
        <v>infini</v>
      </c>
      <c r="Y128" s="25" t="str">
        <f t="shared" si="151"/>
        <v>infini</v>
      </c>
      <c r="Z128" s="27">
        <f t="shared" si="152"/>
        <v>0.2231404958677686</v>
      </c>
      <c r="AA128" s="26">
        <f t="shared" si="153"/>
        <v>0.2082738724283962</v>
      </c>
      <c r="AB128" s="25" t="str">
        <f t="shared" si="154"/>
        <v>infini</v>
      </c>
      <c r="AC128" s="25" t="str">
        <f t="shared" si="155"/>
        <v>infini</v>
      </c>
      <c r="AD128" s="27">
        <f t="shared" si="156"/>
        <v>0.3068181818181818</v>
      </c>
      <c r="AE128" s="26">
        <f t="shared" si="157"/>
        <v>0.27911015547469403</v>
      </c>
      <c r="AF128" s="25" t="str">
        <f t="shared" si="158"/>
        <v>infini</v>
      </c>
      <c r="AG128" s="25" t="str">
        <f t="shared" si="159"/>
        <v>infini</v>
      </c>
    </row>
    <row r="129" spans="1:33" ht="12.75">
      <c r="A129" s="67">
        <v>4</v>
      </c>
      <c r="B129" s="21">
        <f t="shared" si="128"/>
        <v>0.6225589225589225</v>
      </c>
      <c r="C129" s="23" t="str">
        <f t="shared" si="129"/>
        <v>nc</v>
      </c>
      <c r="D129" s="22" t="str">
        <f t="shared" si="130"/>
        <v>nc</v>
      </c>
      <c r="E129" s="22" t="str">
        <f t="shared" si="131"/>
        <v>nc</v>
      </c>
      <c r="F129" s="24">
        <f t="shared" si="132"/>
        <v>0.03835227272727273</v>
      </c>
      <c r="G129" s="23" t="str">
        <f t="shared" si="133"/>
        <v>nc</v>
      </c>
      <c r="H129" s="22" t="str">
        <f t="shared" si="134"/>
        <v>nc</v>
      </c>
      <c r="I129" s="22" t="str">
        <f t="shared" si="135"/>
        <v>nc</v>
      </c>
      <c r="J129" s="24">
        <f t="shared" si="136"/>
        <v>0.05454545454545455</v>
      </c>
      <c r="K129" s="23" t="str">
        <f t="shared" si="137"/>
        <v>nc</v>
      </c>
      <c r="L129" s="22" t="str">
        <f t="shared" si="138"/>
        <v>nc</v>
      </c>
      <c r="M129" s="22" t="str">
        <f t="shared" si="139"/>
        <v>nc</v>
      </c>
      <c r="N129" s="24">
        <f t="shared" si="140"/>
        <v>0.07670454545454546</v>
      </c>
      <c r="O129" s="23">
        <f t="shared" si="141"/>
        <v>0.07542784349001838</v>
      </c>
      <c r="P129" s="22" t="str">
        <f t="shared" si="142"/>
        <v>infini</v>
      </c>
      <c r="Q129" s="22" t="str">
        <f t="shared" si="143"/>
        <v>infini</v>
      </c>
      <c r="R129" s="24">
        <f t="shared" si="144"/>
        <v>0.1115702479338843</v>
      </c>
      <c r="S129" s="23">
        <f t="shared" si="145"/>
        <v>0.1087808287890478</v>
      </c>
      <c r="T129" s="22" t="str">
        <f t="shared" si="146"/>
        <v>infini</v>
      </c>
      <c r="U129" s="22" t="str">
        <f t="shared" si="147"/>
        <v>infini</v>
      </c>
      <c r="V129" s="24">
        <f t="shared" si="148"/>
        <v>0.1534090909090909</v>
      </c>
      <c r="W129" s="23">
        <f t="shared" si="149"/>
        <v>0.1480636564045757</v>
      </c>
      <c r="X129" s="22" t="str">
        <f t="shared" si="150"/>
        <v>infini</v>
      </c>
      <c r="Y129" s="22" t="str">
        <f t="shared" si="151"/>
        <v>infini</v>
      </c>
      <c r="Z129" s="24">
        <f t="shared" si="152"/>
        <v>0.2231404958677686</v>
      </c>
      <c r="AA129" s="23">
        <f t="shared" si="153"/>
        <v>0.21180166734979242</v>
      </c>
      <c r="AB129" s="22" t="str">
        <f t="shared" si="154"/>
        <v>infini</v>
      </c>
      <c r="AC129" s="22" t="str">
        <f t="shared" si="155"/>
        <v>infini</v>
      </c>
      <c r="AD129" s="24">
        <f t="shared" si="156"/>
        <v>0.3068181818181818</v>
      </c>
      <c r="AE129" s="23">
        <f t="shared" si="157"/>
        <v>0.2855571537355106</v>
      </c>
      <c r="AF129" s="22" t="str">
        <f t="shared" si="158"/>
        <v>infini</v>
      </c>
      <c r="AG129" s="22" t="str">
        <f t="shared" si="159"/>
        <v>infini</v>
      </c>
    </row>
    <row r="130" spans="1:33" ht="12.75">
      <c r="A130" s="67">
        <v>5</v>
      </c>
      <c r="B130" s="21">
        <f t="shared" si="128"/>
        <v>0.6225589225589225</v>
      </c>
      <c r="C130" s="26" t="str">
        <f t="shared" si="129"/>
        <v>nc</v>
      </c>
      <c r="D130" s="25" t="str">
        <f t="shared" si="130"/>
        <v>nc</v>
      </c>
      <c r="E130" s="25" t="str">
        <f t="shared" si="131"/>
        <v>nc</v>
      </c>
      <c r="F130" s="27">
        <f t="shared" si="132"/>
        <v>0.03835227272727273</v>
      </c>
      <c r="G130" s="26" t="str">
        <f t="shared" si="133"/>
        <v>nc</v>
      </c>
      <c r="H130" s="25" t="str">
        <f t="shared" si="134"/>
        <v>nc</v>
      </c>
      <c r="I130" s="25" t="str">
        <f t="shared" si="135"/>
        <v>nc</v>
      </c>
      <c r="J130" s="27">
        <f t="shared" si="136"/>
        <v>0.05454545454545455</v>
      </c>
      <c r="K130" s="26" t="str">
        <f t="shared" si="137"/>
        <v>nc</v>
      </c>
      <c r="L130" s="25" t="str">
        <f t="shared" si="138"/>
        <v>nc</v>
      </c>
      <c r="M130" s="25" t="str">
        <f t="shared" si="139"/>
        <v>nc</v>
      </c>
      <c r="N130" s="27">
        <f t="shared" si="140"/>
        <v>0.07670454545454546</v>
      </c>
      <c r="O130" s="26">
        <f t="shared" si="141"/>
        <v>0.07567977253463332</v>
      </c>
      <c r="P130" s="25" t="str">
        <f t="shared" si="142"/>
        <v>infini</v>
      </c>
      <c r="Q130" s="25" t="str">
        <f t="shared" si="143"/>
        <v>infini</v>
      </c>
      <c r="R130" s="27">
        <f t="shared" si="144"/>
        <v>0.1115702479338843</v>
      </c>
      <c r="S130" s="26">
        <f t="shared" si="145"/>
        <v>0.10932749821431755</v>
      </c>
      <c r="T130" s="25" t="str">
        <f t="shared" si="146"/>
        <v>infini</v>
      </c>
      <c r="U130" s="25" t="str">
        <f t="shared" si="147"/>
        <v>infini</v>
      </c>
      <c r="V130" s="27">
        <f t="shared" si="148"/>
        <v>0.1534090909090909</v>
      </c>
      <c r="W130" s="26">
        <f t="shared" si="149"/>
        <v>0.14910273288742415</v>
      </c>
      <c r="X130" s="25" t="str">
        <f t="shared" si="150"/>
        <v>infini</v>
      </c>
      <c r="Y130" s="25" t="str">
        <f t="shared" si="151"/>
        <v>infini</v>
      </c>
      <c r="Z130" s="27">
        <f t="shared" si="152"/>
        <v>0.2231404958677686</v>
      </c>
      <c r="AA130" s="26">
        <f t="shared" si="153"/>
        <v>0.21397629776624597</v>
      </c>
      <c r="AB130" s="25" t="str">
        <f t="shared" si="154"/>
        <v>infini</v>
      </c>
      <c r="AC130" s="25" t="str">
        <f t="shared" si="155"/>
        <v>infini</v>
      </c>
      <c r="AD130" s="27">
        <f t="shared" si="156"/>
        <v>0.3068181818181818</v>
      </c>
      <c r="AE130" s="26">
        <f t="shared" si="157"/>
        <v>0.2895703205436201</v>
      </c>
      <c r="AF130" s="25" t="str">
        <f t="shared" si="158"/>
        <v>infini</v>
      </c>
      <c r="AG130" s="25" t="str">
        <f t="shared" si="159"/>
        <v>infini</v>
      </c>
    </row>
    <row r="131" spans="1:33" ht="12.75">
      <c r="A131" s="67">
        <v>10</v>
      </c>
      <c r="B131" s="21">
        <f t="shared" si="128"/>
        <v>0.6225589225589225</v>
      </c>
      <c r="C131" s="23" t="str">
        <f t="shared" si="129"/>
        <v>nc</v>
      </c>
      <c r="D131" s="22" t="str">
        <f t="shared" si="130"/>
        <v>nc</v>
      </c>
      <c r="E131" s="22" t="str">
        <f t="shared" si="131"/>
        <v>nc</v>
      </c>
      <c r="F131" s="24">
        <f t="shared" si="132"/>
        <v>0.03835227272727273</v>
      </c>
      <c r="G131" s="23" t="str">
        <f t="shared" si="133"/>
        <v>nc</v>
      </c>
      <c r="H131" s="22" t="str">
        <f t="shared" si="134"/>
        <v>nc</v>
      </c>
      <c r="I131" s="22" t="str">
        <f t="shared" si="135"/>
        <v>nc</v>
      </c>
      <c r="J131" s="24">
        <f t="shared" si="136"/>
        <v>0.05454545454545455</v>
      </c>
      <c r="K131" s="23" t="str">
        <f t="shared" si="137"/>
        <v>nc</v>
      </c>
      <c r="L131" s="22" t="str">
        <f t="shared" si="138"/>
        <v>nc</v>
      </c>
      <c r="M131" s="22" t="str">
        <f t="shared" si="139"/>
        <v>nc</v>
      </c>
      <c r="N131" s="24">
        <f t="shared" si="140"/>
        <v>0.07670454545454546</v>
      </c>
      <c r="O131" s="23">
        <f t="shared" si="141"/>
        <v>0.07618871323471317</v>
      </c>
      <c r="P131" s="22" t="str">
        <f t="shared" si="142"/>
        <v>infini</v>
      </c>
      <c r="Q131" s="22" t="str">
        <f t="shared" si="143"/>
        <v>infini</v>
      </c>
      <c r="R131" s="24">
        <f t="shared" si="144"/>
        <v>0.1115702479338843</v>
      </c>
      <c r="S131" s="23">
        <f t="shared" si="145"/>
        <v>0.11043748788255343</v>
      </c>
      <c r="T131" s="22" t="str">
        <f t="shared" si="146"/>
        <v>infini</v>
      </c>
      <c r="U131" s="22" t="str">
        <f t="shared" si="147"/>
        <v>infini</v>
      </c>
      <c r="V131" s="24">
        <f t="shared" si="148"/>
        <v>0.1534090909090909</v>
      </c>
      <c r="W131" s="23">
        <f t="shared" si="149"/>
        <v>0.1512252606675419</v>
      </c>
      <c r="X131" s="22" t="str">
        <f t="shared" si="150"/>
        <v>infini</v>
      </c>
      <c r="Y131" s="22" t="str">
        <f t="shared" si="151"/>
        <v>infini</v>
      </c>
      <c r="Z131" s="24">
        <f t="shared" si="152"/>
        <v>0.2231404958677686</v>
      </c>
      <c r="AA131" s="23">
        <f t="shared" si="153"/>
        <v>0.2184623326436936</v>
      </c>
      <c r="AB131" s="22" t="str">
        <f t="shared" si="154"/>
        <v>infini</v>
      </c>
      <c r="AC131" s="22" t="str">
        <f t="shared" si="155"/>
        <v>infini</v>
      </c>
      <c r="AD131" s="24">
        <f t="shared" si="156"/>
        <v>0.3068181818181818</v>
      </c>
      <c r="AE131" s="23">
        <f t="shared" si="157"/>
        <v>0.2979448426851231</v>
      </c>
      <c r="AF131" s="22" t="str">
        <f t="shared" si="158"/>
        <v>infini</v>
      </c>
      <c r="AG131" s="22" t="str">
        <f t="shared" si="159"/>
        <v>infini</v>
      </c>
    </row>
    <row r="132" spans="1:33" ht="12.75">
      <c r="A132" s="67">
        <v>20</v>
      </c>
      <c r="B132" s="21">
        <f t="shared" si="128"/>
        <v>0.6225589225589225</v>
      </c>
      <c r="C132" s="26" t="str">
        <f t="shared" si="129"/>
        <v>nc</v>
      </c>
      <c r="D132" s="25" t="str">
        <f t="shared" si="130"/>
        <v>nc</v>
      </c>
      <c r="E132" s="25" t="str">
        <f t="shared" si="131"/>
        <v>nc</v>
      </c>
      <c r="F132" s="27">
        <f t="shared" si="132"/>
        <v>0.03835227272727273</v>
      </c>
      <c r="G132" s="26" t="str">
        <f t="shared" si="133"/>
        <v>nc</v>
      </c>
      <c r="H132" s="25" t="str">
        <f t="shared" si="134"/>
        <v>nc</v>
      </c>
      <c r="I132" s="25" t="str">
        <f t="shared" si="135"/>
        <v>nc</v>
      </c>
      <c r="J132" s="27">
        <f t="shared" si="136"/>
        <v>0.05454545454545455</v>
      </c>
      <c r="K132" s="26" t="str">
        <f t="shared" si="137"/>
        <v>nc</v>
      </c>
      <c r="L132" s="25" t="str">
        <f t="shared" si="138"/>
        <v>nc</v>
      </c>
      <c r="M132" s="25" t="str">
        <f t="shared" si="139"/>
        <v>nc</v>
      </c>
      <c r="N132" s="27">
        <f t="shared" si="140"/>
        <v>0.07670454545454546</v>
      </c>
      <c r="O132" s="26">
        <f t="shared" si="141"/>
        <v>0.0764457591856658</v>
      </c>
      <c r="P132" s="25" t="str">
        <f t="shared" si="142"/>
        <v>infini</v>
      </c>
      <c r="Q132" s="25" t="str">
        <f t="shared" si="143"/>
        <v>infini</v>
      </c>
      <c r="R132" s="27">
        <f t="shared" si="144"/>
        <v>0.1115702479338843</v>
      </c>
      <c r="S132" s="26">
        <f t="shared" si="145"/>
        <v>0.11100097804195098</v>
      </c>
      <c r="T132" s="25" t="str">
        <f t="shared" si="146"/>
        <v>infini</v>
      </c>
      <c r="U132" s="25" t="str">
        <f t="shared" si="147"/>
        <v>infini</v>
      </c>
      <c r="V132" s="27">
        <f t="shared" si="148"/>
        <v>0.1534090909090909</v>
      </c>
      <c r="W132" s="26">
        <f t="shared" si="149"/>
        <v>0.15230934818368283</v>
      </c>
      <c r="X132" s="25" t="str">
        <f t="shared" si="150"/>
        <v>infini</v>
      </c>
      <c r="Y132" s="25" t="str">
        <f t="shared" si="151"/>
        <v>infini</v>
      </c>
      <c r="Z132" s="27">
        <f t="shared" si="152"/>
        <v>0.2231404958677686</v>
      </c>
      <c r="AA132" s="26">
        <f t="shared" si="153"/>
        <v>0.2207766349634145</v>
      </c>
      <c r="AB132" s="25" t="str">
        <f t="shared" si="154"/>
        <v>infini</v>
      </c>
      <c r="AC132" s="25" t="str">
        <f t="shared" si="155"/>
        <v>infini</v>
      </c>
      <c r="AD132" s="27">
        <f t="shared" si="156"/>
        <v>0.3068181818181818</v>
      </c>
      <c r="AE132" s="26">
        <f t="shared" si="157"/>
        <v>0.30231641555742667</v>
      </c>
      <c r="AF132" s="25" t="str">
        <f t="shared" si="158"/>
        <v>infini</v>
      </c>
      <c r="AG132" s="25" t="str">
        <f t="shared" si="159"/>
        <v>infini</v>
      </c>
    </row>
    <row r="133" spans="1:33" ht="12.75">
      <c r="A133" s="67">
        <v>50</v>
      </c>
      <c r="B133" s="21">
        <f t="shared" si="128"/>
        <v>0.6225589225589225</v>
      </c>
      <c r="C133" s="23" t="str">
        <f t="shared" si="129"/>
        <v>nc</v>
      </c>
      <c r="D133" s="22" t="str">
        <f t="shared" si="130"/>
        <v>nc</v>
      </c>
      <c r="E133" s="22" t="str">
        <f t="shared" si="131"/>
        <v>nc</v>
      </c>
      <c r="F133" s="24">
        <f t="shared" si="132"/>
        <v>0.03835227272727273</v>
      </c>
      <c r="G133" s="23" t="str">
        <f t="shared" si="133"/>
        <v>nc</v>
      </c>
      <c r="H133" s="22" t="str">
        <f t="shared" si="134"/>
        <v>nc</v>
      </c>
      <c r="I133" s="22" t="str">
        <f t="shared" si="135"/>
        <v>nc</v>
      </c>
      <c r="J133" s="24">
        <f t="shared" si="136"/>
        <v>0.05454545454545455</v>
      </c>
      <c r="K133" s="23" t="str">
        <f t="shared" si="137"/>
        <v>nc</v>
      </c>
      <c r="L133" s="22" t="str">
        <f t="shared" si="138"/>
        <v>nc</v>
      </c>
      <c r="M133" s="22" t="str">
        <f t="shared" si="139"/>
        <v>nc</v>
      </c>
      <c r="N133" s="24">
        <f t="shared" si="140"/>
        <v>0.07670454545454546</v>
      </c>
      <c r="O133" s="23">
        <f t="shared" si="141"/>
        <v>0.07660082097922859</v>
      </c>
      <c r="P133" s="22" t="str">
        <f t="shared" si="142"/>
        <v>infini</v>
      </c>
      <c r="Q133" s="22" t="str">
        <f t="shared" si="143"/>
        <v>infini</v>
      </c>
      <c r="R133" s="24">
        <f t="shared" si="144"/>
        <v>0.1115702479338843</v>
      </c>
      <c r="S133" s="23">
        <f t="shared" si="145"/>
        <v>0.11134184072970309</v>
      </c>
      <c r="T133" s="22" t="str">
        <f t="shared" si="146"/>
        <v>infini</v>
      </c>
      <c r="U133" s="22" t="str">
        <f t="shared" si="147"/>
        <v>infini</v>
      </c>
      <c r="V133" s="24">
        <f t="shared" si="148"/>
        <v>0.1534090909090909</v>
      </c>
      <c r="W133" s="23">
        <f t="shared" si="149"/>
        <v>0.15296729355307445</v>
      </c>
      <c r="X133" s="22" t="str">
        <f t="shared" si="150"/>
        <v>infini</v>
      </c>
      <c r="Y133" s="22" t="str">
        <f t="shared" si="151"/>
        <v>infini</v>
      </c>
      <c r="Z133" s="24">
        <f t="shared" si="152"/>
        <v>0.2231404958677686</v>
      </c>
      <c r="AA133" s="23">
        <f t="shared" si="153"/>
        <v>0.22218890303034394</v>
      </c>
      <c r="AB133" s="22" t="str">
        <f t="shared" si="154"/>
        <v>infini</v>
      </c>
      <c r="AC133" s="22" t="str">
        <f t="shared" si="155"/>
        <v>infini</v>
      </c>
      <c r="AD133" s="24">
        <f t="shared" si="156"/>
        <v>0.3068181818181818</v>
      </c>
      <c r="AE133" s="23">
        <f t="shared" si="157"/>
        <v>0.3050014820812759</v>
      </c>
      <c r="AF133" s="22" t="str">
        <f t="shared" si="158"/>
        <v>infini</v>
      </c>
      <c r="AG133" s="22" t="str">
        <f t="shared" si="159"/>
        <v>infini</v>
      </c>
    </row>
    <row r="134" spans="1:33" ht="12.75">
      <c r="A134" s="67">
        <v>100</v>
      </c>
      <c r="B134" s="21">
        <f t="shared" si="128"/>
        <v>0.6225589225589225</v>
      </c>
      <c r="C134" s="26" t="str">
        <f t="shared" si="129"/>
        <v>nc</v>
      </c>
      <c r="D134" s="25" t="str">
        <f t="shared" si="130"/>
        <v>nc</v>
      </c>
      <c r="E134" s="25" t="str">
        <f t="shared" si="131"/>
        <v>nc</v>
      </c>
      <c r="F134" s="27">
        <f t="shared" si="132"/>
        <v>0.03835227272727273</v>
      </c>
      <c r="G134" s="26" t="str">
        <f t="shared" si="133"/>
        <v>nc</v>
      </c>
      <c r="H134" s="25" t="str">
        <f t="shared" si="134"/>
        <v>nc</v>
      </c>
      <c r="I134" s="25" t="str">
        <f t="shared" si="135"/>
        <v>nc</v>
      </c>
      <c r="J134" s="27">
        <f t="shared" si="136"/>
        <v>0.05454545454545455</v>
      </c>
      <c r="K134" s="26" t="str">
        <f t="shared" si="137"/>
        <v>nc</v>
      </c>
      <c r="L134" s="25" t="str">
        <f t="shared" si="138"/>
        <v>nc</v>
      </c>
      <c r="M134" s="25" t="str">
        <f t="shared" si="139"/>
        <v>nc</v>
      </c>
      <c r="N134" s="27">
        <f t="shared" si="140"/>
        <v>0.07670454545454546</v>
      </c>
      <c r="O134" s="26">
        <f t="shared" si="141"/>
        <v>0.07665264812755182</v>
      </c>
      <c r="P134" s="25" t="str">
        <f t="shared" si="142"/>
        <v>infini</v>
      </c>
      <c r="Q134" s="25" t="str">
        <f t="shared" si="143"/>
        <v>infini</v>
      </c>
      <c r="R134" s="27">
        <f t="shared" si="144"/>
        <v>0.1115702479338843</v>
      </c>
      <c r="S134" s="26">
        <f t="shared" si="145"/>
        <v>0.11145592731290245</v>
      </c>
      <c r="T134" s="25" t="str">
        <f t="shared" si="146"/>
        <v>infini</v>
      </c>
      <c r="U134" s="25" t="str">
        <f t="shared" si="147"/>
        <v>infini</v>
      </c>
      <c r="V134" s="27">
        <f t="shared" si="148"/>
        <v>0.1534090909090909</v>
      </c>
      <c r="W134" s="26">
        <f t="shared" si="149"/>
        <v>0.15318787369330744</v>
      </c>
      <c r="X134" s="25" t="str">
        <f t="shared" si="150"/>
        <v>infini</v>
      </c>
      <c r="Y134" s="25" t="str">
        <f t="shared" si="151"/>
        <v>infini</v>
      </c>
      <c r="Z134" s="27">
        <f t="shared" si="152"/>
        <v>0.2231404958677686</v>
      </c>
      <c r="AA134" s="26">
        <f t="shared" si="153"/>
        <v>0.22266368275340304</v>
      </c>
      <c r="AB134" s="25" t="str">
        <f t="shared" si="154"/>
        <v>infini</v>
      </c>
      <c r="AC134" s="25" t="str">
        <f t="shared" si="155"/>
        <v>infini</v>
      </c>
      <c r="AD134" s="27">
        <f t="shared" si="156"/>
        <v>0.3068181818181818</v>
      </c>
      <c r="AE134" s="26">
        <f t="shared" si="157"/>
        <v>0.30590713475141307</v>
      </c>
      <c r="AF134" s="25" t="str">
        <f t="shared" si="158"/>
        <v>infini</v>
      </c>
      <c r="AG134" s="25" t="str">
        <f t="shared" si="159"/>
        <v>infini</v>
      </c>
    </row>
    <row r="135" spans="1:33" ht="12.75">
      <c r="A135" s="67">
        <v>200</v>
      </c>
      <c r="B135" s="21">
        <f t="shared" si="128"/>
        <v>0.6225589225589225</v>
      </c>
      <c r="C135" s="23" t="str">
        <f t="shared" si="129"/>
        <v>nc</v>
      </c>
      <c r="D135" s="22" t="str">
        <f t="shared" si="130"/>
        <v>nc</v>
      </c>
      <c r="E135" s="22" t="str">
        <f t="shared" si="131"/>
        <v>nc</v>
      </c>
      <c r="F135" s="24">
        <f t="shared" si="132"/>
        <v>0.03835227272727273</v>
      </c>
      <c r="G135" s="23" t="str">
        <f t="shared" si="133"/>
        <v>nc</v>
      </c>
      <c r="H135" s="22" t="str">
        <f t="shared" si="134"/>
        <v>nc</v>
      </c>
      <c r="I135" s="22" t="str">
        <f t="shared" si="135"/>
        <v>nc</v>
      </c>
      <c r="J135" s="24">
        <f t="shared" si="136"/>
        <v>0.05454545454545455</v>
      </c>
      <c r="K135" s="23" t="str">
        <f t="shared" si="137"/>
        <v>nc</v>
      </c>
      <c r="L135" s="22" t="str">
        <f t="shared" si="138"/>
        <v>nc</v>
      </c>
      <c r="M135" s="22" t="str">
        <f t="shared" si="139"/>
        <v>nc</v>
      </c>
      <c r="N135" s="24">
        <f t="shared" si="140"/>
        <v>0.07670454545454546</v>
      </c>
      <c r="O135" s="23">
        <f t="shared" si="141"/>
        <v>0.07667858800980895</v>
      </c>
      <c r="P135" s="22" t="str">
        <f t="shared" si="142"/>
        <v>infini</v>
      </c>
      <c r="Q135" s="22" t="str">
        <f t="shared" si="143"/>
        <v>infini</v>
      </c>
      <c r="R135" s="24">
        <f t="shared" si="144"/>
        <v>0.1115702479338843</v>
      </c>
      <c r="S135" s="23">
        <f t="shared" si="145"/>
        <v>0.11151305832368366</v>
      </c>
      <c r="T135" s="22" t="str">
        <f t="shared" si="146"/>
        <v>infini</v>
      </c>
      <c r="U135" s="22" t="str">
        <f t="shared" si="147"/>
        <v>infini</v>
      </c>
      <c r="V135" s="24">
        <f t="shared" si="148"/>
        <v>0.1534090909090909</v>
      </c>
      <c r="W135" s="23">
        <f t="shared" si="149"/>
        <v>0.15329840249438076</v>
      </c>
      <c r="X135" s="22" t="str">
        <f t="shared" si="150"/>
        <v>infini</v>
      </c>
      <c r="Y135" s="22" t="str">
        <f t="shared" si="151"/>
        <v>infini</v>
      </c>
      <c r="Z135" s="24">
        <f t="shared" si="152"/>
        <v>0.2231404958677686</v>
      </c>
      <c r="AA135" s="23">
        <f t="shared" si="153"/>
        <v>0.2229018343211118</v>
      </c>
      <c r="AB135" s="22" t="str">
        <f t="shared" si="154"/>
        <v>infini</v>
      </c>
      <c r="AC135" s="22" t="str">
        <f t="shared" si="155"/>
        <v>infini</v>
      </c>
      <c r="AD135" s="24">
        <f t="shared" si="156"/>
        <v>0.3068181818181818</v>
      </c>
      <c r="AE135" s="23">
        <f t="shared" si="157"/>
        <v>0.30636198097741724</v>
      </c>
      <c r="AF135" s="22" t="str">
        <f t="shared" si="158"/>
        <v>infini</v>
      </c>
      <c r="AG135" s="22" t="str">
        <f t="shared" si="159"/>
        <v>infini</v>
      </c>
    </row>
    <row r="136" spans="1:33" ht="12.75">
      <c r="A136" s="29" t="s">
        <v>68</v>
      </c>
      <c r="C136" s="21" t="str">
        <f>IF(OR($C$115/$C$5&lt;2*$C$2,$C$2*1000&lt;$C$5),"nc",B135)</f>
        <v>nc</v>
      </c>
      <c r="D136" s="19" t="str">
        <f>IF(OR($C$115/$C$5&lt;2*$C$2,$C$2*1000&lt;$C$5),"nc","infini")</f>
        <v>nc</v>
      </c>
      <c r="E136" s="19" t="str">
        <f>IF(OR($C$115/$C$5&lt;2*$C$2,$C$2*1000&lt;$C$5),"nc","infini")</f>
        <v>nc</v>
      </c>
      <c r="G136" s="21" t="str">
        <f>IF(OR($C$115/$G$5&lt;2*$C$2,$C$2*1000&lt;$G$5),"nc",F135)</f>
        <v>nc</v>
      </c>
      <c r="H136" s="19" t="str">
        <f>IF(OR($C$115/$G$5&lt;2*$C$2,$C$2*1000&lt;$G$5),"nc","infini")</f>
        <v>nc</v>
      </c>
      <c r="I136" s="19" t="str">
        <f>IF(OR($C$115/$G$5&lt;2*$C$2,$C$2*1000&lt;$G$5),"nc","infini")</f>
        <v>nc</v>
      </c>
      <c r="K136" s="21" t="str">
        <f>IF(OR($C$115/$K$5&lt;2*$C$2,$C$2*1000&lt;$K$5),"nc",J135)</f>
        <v>nc</v>
      </c>
      <c r="L136" s="19" t="str">
        <f>IF(OR($C$115/$K$5&lt;2*$C$2,$C$2*1000&lt;$K$5),"nc","infini")</f>
        <v>nc</v>
      </c>
      <c r="M136" s="19" t="str">
        <f>IF(OR($C$115/$K$5&lt;2*$C$2,$C$2*1000&lt;$K$5),"nc","infini")</f>
        <v>nc</v>
      </c>
      <c r="O136" s="21">
        <f>IF(OR($C$115/$O$5&lt;2*$C$2,$C$2*1000&lt;$O$5),"nc",N135)</f>
        <v>0.07670454545454546</v>
      </c>
      <c r="P136" s="19" t="str">
        <f>IF(OR($C$115/$O$5&lt;2*$C$2,$C$2*1000&lt;$O$5),"nc","infini")</f>
        <v>infini</v>
      </c>
      <c r="Q136" s="19" t="str">
        <f>IF(OR($C$115/$O$5&lt;2*$C$2,$C$2*1000&lt;$O$5),"nc","infini")</f>
        <v>infini</v>
      </c>
      <c r="S136" s="21">
        <f>IF(OR($C$115/$S$5&lt;2*$C$2,$C$2*1000&lt;$S$5),"nc",R135)</f>
        <v>0.1115702479338843</v>
      </c>
      <c r="T136" s="19" t="str">
        <f>IF(OR($C$115/$S$5&lt;2*$C$2,$C$2*1000&lt;$S$5),"nc","infini")</f>
        <v>infini</v>
      </c>
      <c r="U136" s="19" t="str">
        <f>IF(OR($C$115/$S$5&lt;2*$C$2,$C$2*1000&lt;$S$5),"nc","infini")</f>
        <v>infini</v>
      </c>
      <c r="W136" s="21">
        <f>IF(OR($C$115/$W$5&lt;2*$C$2,$C$2*1000&lt;$W$5),"nc",V135)</f>
        <v>0.1534090909090909</v>
      </c>
      <c r="X136" s="19" t="str">
        <f>IF(OR($C$115/$W$5&lt;2*$C$2,$C$2*1000&lt;$W$5),"nc","infini")</f>
        <v>infini</v>
      </c>
      <c r="Y136" s="19" t="str">
        <f>IF(OR($C$115/$W$5&lt;2*$C$2,$C$2*1000&lt;$W$5),"nc","infini")</f>
        <v>infini</v>
      </c>
      <c r="AA136" s="21">
        <f>IF(OR($C$115/$AA$5&lt;2*$C$2,$C$2*1000&lt;$AA$5),"nc",Z135)</f>
        <v>0.2231404958677686</v>
      </c>
      <c r="AB136" s="19" t="str">
        <f>IF(OR($C$115/$AA$5&lt;2*$C$2,$C$2*1000&lt;$AA$5),"nc","infini")</f>
        <v>infini</v>
      </c>
      <c r="AC136" s="19" t="str">
        <f>IF(OR($C$115/$AA$5&lt;2*$C$2,$C$2*1000&lt;$AA$5),"nc","infini")</f>
        <v>infini</v>
      </c>
      <c r="AE136" s="21">
        <f>IF(OR($C$115/$AE$5&lt;2*$C$2,$C$2*1000&lt;$AE$5),"nc",AD135)</f>
        <v>0.3068181818181818</v>
      </c>
      <c r="AF136" s="19" t="str">
        <f>IF(OR($C$115/$AE$5&lt;2*$C$2,$C$2*1000&lt;$AE$5),"nc","infini")</f>
        <v>infini</v>
      </c>
      <c r="AG136" s="19" t="str">
        <f>IF(OR($C$115/$AE$5&lt;2*$C$2,$C$2*1000&lt;$AE$5),"nc","infini")</f>
        <v>infini</v>
      </c>
    </row>
    <row r="139" spans="1:7" ht="26.25">
      <c r="A139" s="57" t="s">
        <v>61</v>
      </c>
      <c r="C139" s="58">
        <f>Résultats!L20</f>
        <v>11</v>
      </c>
      <c r="D139" s="59" t="s">
        <v>60</v>
      </c>
      <c r="F139" s="60" t="s">
        <v>96</v>
      </c>
      <c r="G139" s="28"/>
    </row>
    <row r="140" ht="12.75">
      <c r="A140" s="57"/>
    </row>
    <row r="141" spans="1:31" ht="12.75">
      <c r="A141" s="57" t="s">
        <v>62</v>
      </c>
      <c r="C141" s="61">
        <v>90</v>
      </c>
      <c r="G141" s="61">
        <v>64</v>
      </c>
      <c r="K141" s="61">
        <v>45</v>
      </c>
      <c r="O141" s="61">
        <v>32</v>
      </c>
      <c r="S141" s="61">
        <v>22</v>
      </c>
      <c r="W141" s="61">
        <v>16</v>
      </c>
      <c r="AA141" s="61">
        <v>11</v>
      </c>
      <c r="AE141" s="61">
        <v>8</v>
      </c>
    </row>
    <row r="142" spans="1:33" ht="240.75">
      <c r="A142" s="57" t="s">
        <v>63</v>
      </c>
      <c r="B142" s="62" t="s">
        <v>64</v>
      </c>
      <c r="C142" s="62" t="s">
        <v>65</v>
      </c>
      <c r="D142" s="63" t="s">
        <v>66</v>
      </c>
      <c r="E142" s="63" t="s">
        <v>67</v>
      </c>
      <c r="F142" s="64" t="s">
        <v>64</v>
      </c>
      <c r="G142" s="62" t="s">
        <v>65</v>
      </c>
      <c r="H142" s="63" t="s">
        <v>66</v>
      </c>
      <c r="I142" s="63" t="s">
        <v>67</v>
      </c>
      <c r="J142" s="64" t="s">
        <v>64</v>
      </c>
      <c r="K142" s="62" t="s">
        <v>65</v>
      </c>
      <c r="L142" s="63" t="s">
        <v>66</v>
      </c>
      <c r="M142" s="63" t="s">
        <v>67</v>
      </c>
      <c r="N142" s="64" t="s">
        <v>64</v>
      </c>
      <c r="O142" s="62" t="s">
        <v>65</v>
      </c>
      <c r="P142" s="63" t="s">
        <v>66</v>
      </c>
      <c r="Q142" s="63" t="s">
        <v>67</v>
      </c>
      <c r="R142" s="64" t="s">
        <v>64</v>
      </c>
      <c r="S142" s="62" t="s">
        <v>65</v>
      </c>
      <c r="T142" s="63" t="s">
        <v>66</v>
      </c>
      <c r="U142" s="63" t="s">
        <v>67</v>
      </c>
      <c r="V142" s="64" t="s">
        <v>64</v>
      </c>
      <c r="W142" s="62" t="s">
        <v>65</v>
      </c>
      <c r="X142" s="63" t="s">
        <v>66</v>
      </c>
      <c r="Y142" s="63" t="s">
        <v>67</v>
      </c>
      <c r="Z142" s="64" t="s">
        <v>64</v>
      </c>
      <c r="AA142" s="62" t="s">
        <v>65</v>
      </c>
      <c r="AB142" s="63" t="s">
        <v>66</v>
      </c>
      <c r="AC142" s="63" t="s">
        <v>67</v>
      </c>
      <c r="AD142" s="64" t="s">
        <v>64</v>
      </c>
      <c r="AE142" s="62" t="s">
        <v>65</v>
      </c>
      <c r="AF142" s="63" t="s">
        <v>66</v>
      </c>
      <c r="AG142" s="63" t="s">
        <v>67</v>
      </c>
    </row>
    <row r="143" spans="1:33" ht="12.75">
      <c r="A143" s="65">
        <v>0.5</v>
      </c>
      <c r="B143" s="21">
        <f aca="true" t="shared" si="160" ref="B143:B159">($C$3*($C$3/C$5))/$C$2/1000</f>
        <v>0.6225589225589225</v>
      </c>
      <c r="C143" s="23" t="str">
        <f aca="true" t="shared" si="161" ref="C143:C159">IF(OR($C$139/$C$5&lt;2*$C$2,$C$2*1000&lt;$C$5),"nc",($B143*$A143)/($B143+($A143-$C$139/1000)))</f>
        <v>nc</v>
      </c>
      <c r="D143" s="22" t="str">
        <f aca="true" t="shared" si="162" ref="D143:D159">IF(OR($C$139/$C$5&lt;2*$C$2,$C$2*1000&lt;$C$5),"nc",IF(($B143*$A143)/($B143-($A143-$C$139/1000))&lt;=0,"infini",($B143*$A143)/($B143-($A143-$C$139/1000))))</f>
        <v>nc</v>
      </c>
      <c r="E143" s="22" t="str">
        <f aca="true" t="shared" si="163" ref="E143:E159">IF(OR(C143="nc",D143="nc"),"nc",IF(D143="infini","infini",D143-C143))</f>
        <v>nc</v>
      </c>
      <c r="F143" s="24">
        <f aca="true" t="shared" si="164" ref="F143:F159">($C$139*($C$139/G$5))/$C$2/1000</f>
        <v>0.057291666666666664</v>
      </c>
      <c r="G143" s="23" t="str">
        <f aca="true" t="shared" si="165" ref="G143:G159">IF(OR($C$139/$G$5&lt;2*$C$2,$C$2*1000&lt;$G$5),"nc",($F143*$A143)/($F143+($A143-$C$139/1000)))</f>
        <v>nc</v>
      </c>
      <c r="H143" s="22" t="str">
        <f aca="true" t="shared" si="166" ref="H143:H159">IF(OR($C$139/$G$5&lt;2*$C$2,$C$2*1000&lt;$G$5),"nc",IF(($F143*$A143)/($F143-($A143-$C$139/1000))&lt;=0,"infini",($F143*$A143)/($F143-($A143-$C$139/1000))))</f>
        <v>nc</v>
      </c>
      <c r="I143" s="22" t="str">
        <f aca="true" t="shared" si="167" ref="I143:I159">IF(OR($C$139/$G$5&lt;2*$C$2,$C$2*1000&lt;$G$5),"nc",IF(H143="infini","infini",H143-G143))</f>
        <v>nc</v>
      </c>
      <c r="J143" s="24">
        <f aca="true" t="shared" si="168" ref="J143:J159">($C$139*($C$139/K$5))/$C$2/1000</f>
        <v>0.08148148148148146</v>
      </c>
      <c r="K143" s="23" t="str">
        <f aca="true" t="shared" si="169" ref="K143:K159">IF(OR($C$139/$K$5&lt;2*$C$2,$C$2*1000&lt;$K$5),"nc",($J143*$A143)/($J143+($A143-$C$139/1000)))</f>
        <v>nc</v>
      </c>
      <c r="L143" s="22" t="str">
        <f aca="true" t="shared" si="170" ref="L143:L159">IF(OR($C$139/$K$5&lt;2*$C$2,$C$2*1000&lt;$K$5),"nc",IF(($J143*$A143)/($J143-($A143-$C$139/1000))&lt;=0,"infini",($J143*$A143)/($J143-($A143-$C$139/1000))))</f>
        <v>nc</v>
      </c>
      <c r="M143" s="22" t="str">
        <f aca="true" t="shared" si="171" ref="M143:M159">IF(OR($C$139/$K$5&lt;2*$C$2,$C$2*1000&lt;$K$5),"nc",IF(L143="infini","infini",L143-K143))</f>
        <v>nc</v>
      </c>
      <c r="N143" s="24">
        <f aca="true" t="shared" si="172" ref="N143:N159">($C$139*($C$139/O$5))/$C$2/1000</f>
        <v>0.11458333333333333</v>
      </c>
      <c r="O143" s="23">
        <f aca="true" t="shared" si="173" ref="O143:O159">IF(OR($C$139/$O$5&lt;2*$C$2,$C$2*1000&lt;$O$5),"nc",($N143*$A143)/($N143+($A143-$C$139/1000)))</f>
        <v>0.09491923236228081</v>
      </c>
      <c r="P143" s="22" t="str">
        <f aca="true" t="shared" si="174" ref="P143:P159">IF(OR($C$139/$O$5&lt;2*$C$2,$C$2*1000&lt;$O$5),"nc",IF(($N143*$A143)/($N143-($A143-$C$139/1000))&lt;=0,"infini",($N143*$A143)/($N143-($A143-$C$139/1000))))</f>
        <v>infini</v>
      </c>
      <c r="Q143" s="22" t="str">
        <f aca="true" t="shared" si="175" ref="Q143:Q159">IF(OR($C$139/$O$5&lt;2*$C$2,$C$2*1000&lt;$O$5),"nc",IF(P143="infini","infini",P143-O143))</f>
        <v>infini</v>
      </c>
      <c r="R143" s="24">
        <f aca="true" t="shared" si="176" ref="R143:R159">($C$139*($C$139/S$5))/$C$2/1000</f>
        <v>0.16666666666666666</v>
      </c>
      <c r="S143" s="23">
        <f aca="true" t="shared" si="177" ref="S143:S159">IF(OR($C$139/$S$5&lt;2*$C$2,$C$2*1000&lt;$S$5),"nc",($R143*$A143)/($R143+($A143-$C$139/1000)))</f>
        <v>0.12709710218607015</v>
      </c>
      <c r="T143" s="22" t="str">
        <f aca="true" t="shared" si="178" ref="T143:T159">IF(OR($C$139/$S$5&lt;2*$C$2,$C$2*1000&lt;$S$5),"nc",IF(($R143*$A143)/($R143-($A143-$C$139/1000))&lt;=0,"infini",($R143*$A143)/($R143-($A143-$C$139/1000))))</f>
        <v>infini</v>
      </c>
      <c r="U143" s="22" t="str">
        <f aca="true" t="shared" si="179" ref="U143:U159">IF(OR($C$139/$S$5&lt;2*$C$2,$C$2*1000&lt;$S$5),"nc",IF(T143="infini","infini",T143-S143))</f>
        <v>infini</v>
      </c>
      <c r="V143" s="24">
        <f aca="true" t="shared" si="180" ref="V143:V159">($C$139*($C$139/W$5))/$C$2/1000</f>
        <v>0.22916666666666666</v>
      </c>
      <c r="W143" s="23">
        <f aca="true" t="shared" si="181" ref="W143:W159">IF(OR($C$139/$W$5&lt;2*$C$2,$C$2*1000&lt;$W$5),"nc",($V143*$A143)/($V143+($A143-$C$139/1000)))</f>
        <v>0.15954977953121374</v>
      </c>
      <c r="X143" s="22" t="str">
        <f aca="true" t="shared" si="182" ref="X143:X159">IF(OR($C$139/$W$5&lt;2*$C$2,$C$2*1000&lt;$W$5),"nc",IF(($V143*$A143)/($V143-($A143-$C$139/1000))&lt;=0,"infini",($V143*$A143)/($V143-($A143-$C$139/1000))))</f>
        <v>infini</v>
      </c>
      <c r="Y143" s="22" t="str">
        <f aca="true" t="shared" si="183" ref="Y143:Y159">IF(OR($C$139/$W$5&lt;2*$C$2,$C$2*1000&lt;$W$5),"nc",IF(X143="infini","infini",X143-W143))</f>
        <v>infini</v>
      </c>
      <c r="Z143" s="24">
        <f aca="true" t="shared" si="184" ref="Z143:Z159">($C$139*($C$139/AA$5))/$C$2/1000</f>
        <v>0.3333333333333333</v>
      </c>
      <c r="AA143" s="23">
        <f aca="true" t="shared" si="185" ref="AA143:AA159">IF(OR($C$139/$AA$5&lt;2*$C$2,$C$2*1000&lt;$AA$5),"nc",($Z143*$A143)/($Z143+($A143-$C$139/1000)))</f>
        <v>0.2026753141467369</v>
      </c>
      <c r="AB143" s="22" t="str">
        <f aca="true" t="shared" si="186" ref="AB143:AB159">IF(OR($C$139/$AA$5&lt;2*$C$2,$C$2*1000&lt;$AA$5),"nc",IF(($Z143*$A143)/($Z143-($A143-$C$139/1000))&lt;=0,"infini",($Z143*$A143)/($Z143-($A143-$C$139/1000))))</f>
        <v>infini</v>
      </c>
      <c r="AC143" s="22" t="str">
        <f aca="true" t="shared" si="187" ref="AC143:AC159">IF(OR($C$139/$AA$5&lt;2*$C$2,$C$2*1000&lt;$AA$5),"nc",IF(AB143="infini","infini",AB143-AA143))</f>
        <v>infini</v>
      </c>
      <c r="AD143" s="24">
        <f aca="true" t="shared" si="188" ref="AD143:AD159">($C$139*($C$139/AE$5))/$C$2/1000</f>
        <v>0.4583333333333333</v>
      </c>
      <c r="AE143" s="23">
        <f aca="true" t="shared" si="189" ref="AE143:AE159">IF(OR($C$139/$AE$5&lt;2*$C$2,$C$2*1000&lt;$AE$5),"nc",($AD143*$A143)/($AD143+($A143-$C$139/1000)))</f>
        <v>0.24190710767065446</v>
      </c>
      <c r="AF143" s="22" t="str">
        <f aca="true" t="shared" si="190" ref="AF143:AF159">IF(OR($C$139/$AE$5&lt;2*$C$2,$C$2*1000&lt;$AE$5),"nc",IF(($AD143*$A143)/($AD143-($A143-$C$139/1000))&lt;=0,"infini",($AD143*$A143)/($AD143-($A143-$C$139/1000))))</f>
        <v>infini</v>
      </c>
      <c r="AG143" s="22" t="str">
        <f aca="true" t="shared" si="191" ref="AG143:AG159">IF(OR($C$139/$AE$5&lt;2*$C$2,$C$2*1000&lt;$AE$5),"nc",IF(AF143="infini","infini",AF143-AE143))</f>
        <v>infini</v>
      </c>
    </row>
    <row r="144" spans="1:33" ht="12.75">
      <c r="A144" s="67">
        <v>0.75</v>
      </c>
      <c r="B144" s="21">
        <f t="shared" si="160"/>
        <v>0.6225589225589225</v>
      </c>
      <c r="C144" s="26" t="str">
        <f t="shared" si="161"/>
        <v>nc</v>
      </c>
      <c r="D144" s="25" t="str">
        <f t="shared" si="162"/>
        <v>nc</v>
      </c>
      <c r="E144" s="25" t="str">
        <f t="shared" si="163"/>
        <v>nc</v>
      </c>
      <c r="F144" s="27">
        <f t="shared" si="164"/>
        <v>0.057291666666666664</v>
      </c>
      <c r="G144" s="26" t="str">
        <f t="shared" si="165"/>
        <v>nc</v>
      </c>
      <c r="H144" s="25" t="str">
        <f t="shared" si="166"/>
        <v>nc</v>
      </c>
      <c r="I144" s="25" t="str">
        <f t="shared" si="167"/>
        <v>nc</v>
      </c>
      <c r="J144" s="27">
        <f t="shared" si="168"/>
        <v>0.08148148148148146</v>
      </c>
      <c r="K144" s="26" t="str">
        <f t="shared" si="169"/>
        <v>nc</v>
      </c>
      <c r="L144" s="25" t="str">
        <f t="shared" si="170"/>
        <v>nc</v>
      </c>
      <c r="M144" s="25" t="str">
        <f t="shared" si="171"/>
        <v>nc</v>
      </c>
      <c r="N144" s="27">
        <f t="shared" si="172"/>
        <v>0.11458333333333333</v>
      </c>
      <c r="O144" s="26">
        <f t="shared" si="173"/>
        <v>0.10067851215464219</v>
      </c>
      <c r="P144" s="25" t="str">
        <f t="shared" si="174"/>
        <v>infini</v>
      </c>
      <c r="Q144" s="25" t="str">
        <f t="shared" si="175"/>
        <v>infini</v>
      </c>
      <c r="R144" s="27">
        <f t="shared" si="176"/>
        <v>0.16666666666666666</v>
      </c>
      <c r="S144" s="26">
        <f t="shared" si="177"/>
        <v>0.13801987486198014</v>
      </c>
      <c r="T144" s="25" t="str">
        <f t="shared" si="178"/>
        <v>infini</v>
      </c>
      <c r="U144" s="25" t="str">
        <f t="shared" si="179"/>
        <v>infini</v>
      </c>
      <c r="V144" s="27">
        <f t="shared" si="180"/>
        <v>0.22916666666666666</v>
      </c>
      <c r="W144" s="26">
        <f t="shared" si="181"/>
        <v>0.17752625236701672</v>
      </c>
      <c r="X144" s="25" t="str">
        <f t="shared" si="182"/>
        <v>infini</v>
      </c>
      <c r="Y144" s="25" t="str">
        <f t="shared" si="183"/>
        <v>infini</v>
      </c>
      <c r="Z144" s="27">
        <f t="shared" si="184"/>
        <v>0.3333333333333333</v>
      </c>
      <c r="AA144" s="26">
        <f t="shared" si="185"/>
        <v>0.23313646254274167</v>
      </c>
      <c r="AB144" s="25" t="str">
        <f t="shared" si="186"/>
        <v>infini</v>
      </c>
      <c r="AC144" s="25" t="str">
        <f t="shared" si="187"/>
        <v>infini</v>
      </c>
      <c r="AD144" s="27">
        <f t="shared" si="188"/>
        <v>0.4583333333333333</v>
      </c>
      <c r="AE144" s="26">
        <f t="shared" si="189"/>
        <v>0.28709632516703787</v>
      </c>
      <c r="AF144" s="25" t="str">
        <f t="shared" si="190"/>
        <v>infini</v>
      </c>
      <c r="AG144" s="25" t="str">
        <f t="shared" si="191"/>
        <v>infini</v>
      </c>
    </row>
    <row r="145" spans="1:33" ht="12.75">
      <c r="A145" s="67">
        <v>1</v>
      </c>
      <c r="B145" s="21">
        <f t="shared" si="160"/>
        <v>0.6225589225589225</v>
      </c>
      <c r="C145" s="23" t="str">
        <f t="shared" si="161"/>
        <v>nc</v>
      </c>
      <c r="D145" s="22" t="str">
        <f t="shared" si="162"/>
        <v>nc</v>
      </c>
      <c r="E145" s="22" t="str">
        <f t="shared" si="163"/>
        <v>nc</v>
      </c>
      <c r="F145" s="24">
        <f t="shared" si="164"/>
        <v>0.057291666666666664</v>
      </c>
      <c r="G145" s="23" t="str">
        <f t="shared" si="165"/>
        <v>nc</v>
      </c>
      <c r="H145" s="22" t="str">
        <f t="shared" si="166"/>
        <v>nc</v>
      </c>
      <c r="I145" s="22" t="str">
        <f t="shared" si="167"/>
        <v>nc</v>
      </c>
      <c r="J145" s="24">
        <f t="shared" si="168"/>
        <v>0.08148148148148146</v>
      </c>
      <c r="K145" s="23" t="str">
        <f t="shared" si="169"/>
        <v>nc</v>
      </c>
      <c r="L145" s="22" t="str">
        <f t="shared" si="170"/>
        <v>nc</v>
      </c>
      <c r="M145" s="22" t="str">
        <f t="shared" si="171"/>
        <v>nc</v>
      </c>
      <c r="N145" s="24">
        <f t="shared" si="172"/>
        <v>0.11458333333333333</v>
      </c>
      <c r="O145" s="23">
        <f t="shared" si="173"/>
        <v>0.1038284376651816</v>
      </c>
      <c r="P145" s="22" t="str">
        <f t="shared" si="174"/>
        <v>infini</v>
      </c>
      <c r="Q145" s="22" t="str">
        <f t="shared" si="175"/>
        <v>infini</v>
      </c>
      <c r="R145" s="24">
        <f t="shared" si="176"/>
        <v>0.16666666666666666</v>
      </c>
      <c r="S145" s="23">
        <f t="shared" si="177"/>
        <v>0.1442169022209403</v>
      </c>
      <c r="T145" s="22" t="str">
        <f t="shared" si="178"/>
        <v>infini</v>
      </c>
      <c r="U145" s="22" t="str">
        <f t="shared" si="179"/>
        <v>infini</v>
      </c>
      <c r="V145" s="24">
        <f t="shared" si="180"/>
        <v>0.22916666666666666</v>
      </c>
      <c r="W145" s="23">
        <f t="shared" si="181"/>
        <v>0.18812423040087564</v>
      </c>
      <c r="X145" s="22" t="str">
        <f t="shared" si="182"/>
        <v>infini</v>
      </c>
      <c r="Y145" s="22" t="str">
        <f t="shared" si="183"/>
        <v>infini</v>
      </c>
      <c r="Z145" s="24">
        <f t="shared" si="184"/>
        <v>0.3333333333333333</v>
      </c>
      <c r="AA145" s="23">
        <f t="shared" si="185"/>
        <v>0.25207965717166625</v>
      </c>
      <c r="AB145" s="22" t="str">
        <f t="shared" si="186"/>
        <v>infini</v>
      </c>
      <c r="AC145" s="22" t="str">
        <f t="shared" si="187"/>
        <v>infini</v>
      </c>
      <c r="AD145" s="24">
        <f t="shared" si="188"/>
        <v>0.4583333333333333</v>
      </c>
      <c r="AE145" s="23">
        <f t="shared" si="189"/>
        <v>0.3166743436204514</v>
      </c>
      <c r="AF145" s="22" t="str">
        <f t="shared" si="190"/>
        <v>infini</v>
      </c>
      <c r="AG145" s="22" t="str">
        <f t="shared" si="191"/>
        <v>infini</v>
      </c>
    </row>
    <row r="146" spans="1:33" ht="12.75">
      <c r="A146" s="67">
        <v>1.25</v>
      </c>
      <c r="B146" s="21">
        <f t="shared" si="160"/>
        <v>0.6225589225589225</v>
      </c>
      <c r="C146" s="26" t="str">
        <f t="shared" si="161"/>
        <v>nc</v>
      </c>
      <c r="D146" s="25" t="str">
        <f t="shared" si="162"/>
        <v>nc</v>
      </c>
      <c r="E146" s="25" t="str">
        <f t="shared" si="163"/>
        <v>nc</v>
      </c>
      <c r="F146" s="27">
        <f t="shared" si="164"/>
        <v>0.057291666666666664</v>
      </c>
      <c r="G146" s="26" t="str">
        <f t="shared" si="165"/>
        <v>nc</v>
      </c>
      <c r="H146" s="25" t="str">
        <f t="shared" si="166"/>
        <v>nc</v>
      </c>
      <c r="I146" s="25" t="str">
        <f t="shared" si="167"/>
        <v>nc</v>
      </c>
      <c r="J146" s="27">
        <f t="shared" si="168"/>
        <v>0.08148148148148146</v>
      </c>
      <c r="K146" s="26" t="str">
        <f t="shared" si="169"/>
        <v>nc</v>
      </c>
      <c r="L146" s="25" t="str">
        <f t="shared" si="170"/>
        <v>nc</v>
      </c>
      <c r="M146" s="25" t="str">
        <f t="shared" si="171"/>
        <v>nc</v>
      </c>
      <c r="N146" s="27">
        <f t="shared" si="172"/>
        <v>0.11458333333333333</v>
      </c>
      <c r="O146" s="26">
        <f t="shared" si="173"/>
        <v>0.10581481253463029</v>
      </c>
      <c r="P146" s="25" t="str">
        <f t="shared" si="174"/>
        <v>infini</v>
      </c>
      <c r="Q146" s="25" t="str">
        <f t="shared" si="175"/>
        <v>infini</v>
      </c>
      <c r="R146" s="27">
        <f t="shared" si="176"/>
        <v>0.16666666666666666</v>
      </c>
      <c r="S146" s="26">
        <f t="shared" si="177"/>
        <v>0.1482096276974152</v>
      </c>
      <c r="T146" s="25" t="str">
        <f t="shared" si="178"/>
        <v>infini</v>
      </c>
      <c r="U146" s="25" t="str">
        <f t="shared" si="179"/>
        <v>infini</v>
      </c>
      <c r="V146" s="27">
        <f t="shared" si="180"/>
        <v>0.22916666666666666</v>
      </c>
      <c r="W146" s="26">
        <f t="shared" si="181"/>
        <v>0.19511295266205014</v>
      </c>
      <c r="X146" s="25" t="str">
        <f t="shared" si="182"/>
        <v>infini</v>
      </c>
      <c r="Y146" s="25" t="str">
        <f t="shared" si="183"/>
        <v>infini</v>
      </c>
      <c r="Z146" s="27">
        <f t="shared" si="184"/>
        <v>0.3333333333333333</v>
      </c>
      <c r="AA146" s="26">
        <f t="shared" si="185"/>
        <v>0.26499894000423996</v>
      </c>
      <c r="AB146" s="25" t="str">
        <f t="shared" si="186"/>
        <v>infini</v>
      </c>
      <c r="AC146" s="25" t="str">
        <f t="shared" si="187"/>
        <v>infini</v>
      </c>
      <c r="AD146" s="27">
        <f t="shared" si="188"/>
        <v>0.4583333333333333</v>
      </c>
      <c r="AE146" s="26">
        <f t="shared" si="189"/>
        <v>0.3375392772977219</v>
      </c>
      <c r="AF146" s="25" t="str">
        <f t="shared" si="190"/>
        <v>infini</v>
      </c>
      <c r="AG146" s="25" t="str">
        <f t="shared" si="191"/>
        <v>infini</v>
      </c>
    </row>
    <row r="147" spans="1:33" ht="12.75">
      <c r="A147" s="67">
        <v>1.5</v>
      </c>
      <c r="B147" s="21">
        <f t="shared" si="160"/>
        <v>0.6225589225589225</v>
      </c>
      <c r="C147" s="23" t="str">
        <f t="shared" si="161"/>
        <v>nc</v>
      </c>
      <c r="D147" s="22" t="str">
        <f t="shared" si="162"/>
        <v>nc</v>
      </c>
      <c r="E147" s="22" t="str">
        <f t="shared" si="163"/>
        <v>nc</v>
      </c>
      <c r="F147" s="24">
        <f t="shared" si="164"/>
        <v>0.057291666666666664</v>
      </c>
      <c r="G147" s="23" t="str">
        <f t="shared" si="165"/>
        <v>nc</v>
      </c>
      <c r="H147" s="22" t="str">
        <f t="shared" si="166"/>
        <v>nc</v>
      </c>
      <c r="I147" s="22" t="str">
        <f t="shared" si="167"/>
        <v>nc</v>
      </c>
      <c r="J147" s="24">
        <f t="shared" si="168"/>
        <v>0.08148148148148146</v>
      </c>
      <c r="K147" s="23" t="str">
        <f t="shared" si="169"/>
        <v>nc</v>
      </c>
      <c r="L147" s="22" t="str">
        <f t="shared" si="170"/>
        <v>nc</v>
      </c>
      <c r="M147" s="22" t="str">
        <f t="shared" si="171"/>
        <v>nc</v>
      </c>
      <c r="N147" s="24">
        <f t="shared" si="172"/>
        <v>0.11458333333333333</v>
      </c>
      <c r="O147" s="23">
        <f t="shared" si="173"/>
        <v>0.10718183235462246</v>
      </c>
      <c r="P147" s="22" t="str">
        <f t="shared" si="174"/>
        <v>infini</v>
      </c>
      <c r="Q147" s="22" t="str">
        <f t="shared" si="175"/>
        <v>infini</v>
      </c>
      <c r="R147" s="24">
        <f t="shared" si="176"/>
        <v>0.16666666666666666</v>
      </c>
      <c r="S147" s="23">
        <f t="shared" si="177"/>
        <v>0.150996577410912</v>
      </c>
      <c r="T147" s="22" t="str">
        <f t="shared" si="178"/>
        <v>infini</v>
      </c>
      <c r="U147" s="22" t="str">
        <f t="shared" si="179"/>
        <v>infini</v>
      </c>
      <c r="V147" s="24">
        <f t="shared" si="180"/>
        <v>0.22916666666666666</v>
      </c>
      <c r="W147" s="23">
        <f t="shared" si="181"/>
        <v>0.2000679018333495</v>
      </c>
      <c r="X147" s="22" t="str">
        <f t="shared" si="182"/>
        <v>infini</v>
      </c>
      <c r="Y147" s="22" t="str">
        <f t="shared" si="183"/>
        <v>infini</v>
      </c>
      <c r="Z147" s="24">
        <f t="shared" si="184"/>
        <v>0.3333333333333333</v>
      </c>
      <c r="AA147" s="23">
        <f t="shared" si="185"/>
        <v>0.27437351381013353</v>
      </c>
      <c r="AB147" s="22" t="str">
        <f t="shared" si="186"/>
        <v>infini</v>
      </c>
      <c r="AC147" s="22" t="str">
        <f t="shared" si="187"/>
        <v>infini</v>
      </c>
      <c r="AD147" s="24">
        <f t="shared" si="188"/>
        <v>0.4583333333333333</v>
      </c>
      <c r="AE147" s="23">
        <f t="shared" si="189"/>
        <v>0.3530469017459774</v>
      </c>
      <c r="AF147" s="22" t="str">
        <f t="shared" si="190"/>
        <v>infini</v>
      </c>
      <c r="AG147" s="22" t="str">
        <f t="shared" si="191"/>
        <v>infini</v>
      </c>
    </row>
    <row r="148" spans="1:33" ht="12.75">
      <c r="A148" s="67">
        <v>1.75</v>
      </c>
      <c r="B148" s="21">
        <f t="shared" si="160"/>
        <v>0.6225589225589225</v>
      </c>
      <c r="C148" s="26" t="str">
        <f t="shared" si="161"/>
        <v>nc</v>
      </c>
      <c r="D148" s="25" t="str">
        <f t="shared" si="162"/>
        <v>nc</v>
      </c>
      <c r="E148" s="25" t="str">
        <f t="shared" si="163"/>
        <v>nc</v>
      </c>
      <c r="F148" s="27">
        <f t="shared" si="164"/>
        <v>0.057291666666666664</v>
      </c>
      <c r="G148" s="26" t="str">
        <f t="shared" si="165"/>
        <v>nc</v>
      </c>
      <c r="H148" s="25" t="str">
        <f t="shared" si="166"/>
        <v>nc</v>
      </c>
      <c r="I148" s="25" t="str">
        <f t="shared" si="167"/>
        <v>nc</v>
      </c>
      <c r="J148" s="27">
        <f t="shared" si="168"/>
        <v>0.08148148148148146</v>
      </c>
      <c r="K148" s="26" t="str">
        <f t="shared" si="169"/>
        <v>nc</v>
      </c>
      <c r="L148" s="25" t="str">
        <f t="shared" si="170"/>
        <v>nc</v>
      </c>
      <c r="M148" s="25" t="str">
        <f t="shared" si="171"/>
        <v>nc</v>
      </c>
      <c r="N148" s="27">
        <f t="shared" si="172"/>
        <v>0.11458333333333333</v>
      </c>
      <c r="O148" s="26">
        <f t="shared" si="173"/>
        <v>0.10818010160499932</v>
      </c>
      <c r="P148" s="25" t="str">
        <f t="shared" si="174"/>
        <v>infini</v>
      </c>
      <c r="Q148" s="25" t="str">
        <f t="shared" si="175"/>
        <v>infini</v>
      </c>
      <c r="R148" s="27">
        <f t="shared" si="176"/>
        <v>0.16666666666666666</v>
      </c>
      <c r="S148" s="26">
        <f t="shared" si="177"/>
        <v>0.1530523001574252</v>
      </c>
      <c r="T148" s="25" t="str">
        <f t="shared" si="178"/>
        <v>infini</v>
      </c>
      <c r="U148" s="25" t="str">
        <f t="shared" si="179"/>
        <v>infini</v>
      </c>
      <c r="V148" s="27">
        <f t="shared" si="180"/>
        <v>0.22916666666666666</v>
      </c>
      <c r="W148" s="26">
        <f t="shared" si="181"/>
        <v>0.20376407824540602</v>
      </c>
      <c r="X148" s="25" t="str">
        <f t="shared" si="182"/>
        <v>infini</v>
      </c>
      <c r="Y148" s="25" t="str">
        <f t="shared" si="183"/>
        <v>infini</v>
      </c>
      <c r="Z148" s="27">
        <f t="shared" si="184"/>
        <v>0.3333333333333333</v>
      </c>
      <c r="AA148" s="26">
        <f t="shared" si="185"/>
        <v>0.2814862473861991</v>
      </c>
      <c r="AB148" s="25" t="str">
        <f t="shared" si="186"/>
        <v>infini</v>
      </c>
      <c r="AC148" s="25" t="str">
        <f t="shared" si="187"/>
        <v>infini</v>
      </c>
      <c r="AD148" s="27">
        <f t="shared" si="188"/>
        <v>0.4583333333333333</v>
      </c>
      <c r="AE148" s="26">
        <f t="shared" si="189"/>
        <v>0.3650257888349514</v>
      </c>
      <c r="AF148" s="25" t="str">
        <f t="shared" si="190"/>
        <v>infini</v>
      </c>
      <c r="AG148" s="25" t="str">
        <f t="shared" si="191"/>
        <v>infini</v>
      </c>
    </row>
    <row r="149" spans="1:33" ht="12.75">
      <c r="A149" s="67">
        <v>2</v>
      </c>
      <c r="B149" s="21">
        <f t="shared" si="160"/>
        <v>0.6225589225589225</v>
      </c>
      <c r="C149" s="23" t="str">
        <f t="shared" si="161"/>
        <v>nc</v>
      </c>
      <c r="D149" s="22" t="str">
        <f t="shared" si="162"/>
        <v>nc</v>
      </c>
      <c r="E149" s="22" t="str">
        <f t="shared" si="163"/>
        <v>nc</v>
      </c>
      <c r="F149" s="24">
        <f t="shared" si="164"/>
        <v>0.057291666666666664</v>
      </c>
      <c r="G149" s="23" t="str">
        <f t="shared" si="165"/>
        <v>nc</v>
      </c>
      <c r="H149" s="22" t="str">
        <f t="shared" si="166"/>
        <v>nc</v>
      </c>
      <c r="I149" s="22" t="str">
        <f t="shared" si="167"/>
        <v>nc</v>
      </c>
      <c r="J149" s="24">
        <f t="shared" si="168"/>
        <v>0.08148148148148146</v>
      </c>
      <c r="K149" s="23" t="str">
        <f t="shared" si="169"/>
        <v>nc</v>
      </c>
      <c r="L149" s="22" t="str">
        <f t="shared" si="170"/>
        <v>nc</v>
      </c>
      <c r="M149" s="22" t="str">
        <f t="shared" si="171"/>
        <v>nc</v>
      </c>
      <c r="N149" s="24">
        <f t="shared" si="172"/>
        <v>0.11458333333333333</v>
      </c>
      <c r="O149" s="23">
        <f t="shared" si="173"/>
        <v>0.10894109258012122</v>
      </c>
      <c r="P149" s="22" t="str">
        <f t="shared" si="174"/>
        <v>infini</v>
      </c>
      <c r="Q149" s="22" t="str">
        <f t="shared" si="175"/>
        <v>infini</v>
      </c>
      <c r="R149" s="24">
        <f t="shared" si="176"/>
        <v>0.16666666666666666</v>
      </c>
      <c r="S149" s="23">
        <f t="shared" si="177"/>
        <v>0.15463120457708363</v>
      </c>
      <c r="T149" s="22" t="str">
        <f t="shared" si="178"/>
        <v>infini</v>
      </c>
      <c r="U149" s="22" t="str">
        <f t="shared" si="179"/>
        <v>infini</v>
      </c>
      <c r="V149" s="24">
        <f t="shared" si="180"/>
        <v>0.22916666666666666</v>
      </c>
      <c r="W149" s="23">
        <f t="shared" si="181"/>
        <v>0.20662709444736643</v>
      </c>
      <c r="X149" s="22" t="str">
        <f t="shared" si="182"/>
        <v>infini</v>
      </c>
      <c r="Y149" s="22" t="str">
        <f t="shared" si="183"/>
        <v>infini</v>
      </c>
      <c r="Z149" s="24">
        <f t="shared" si="184"/>
        <v>0.3333333333333333</v>
      </c>
      <c r="AA149" s="23">
        <f t="shared" si="185"/>
        <v>0.2870676044208411</v>
      </c>
      <c r="AB149" s="22" t="str">
        <f t="shared" si="186"/>
        <v>infini</v>
      </c>
      <c r="AC149" s="22" t="str">
        <f t="shared" si="187"/>
        <v>infini</v>
      </c>
      <c r="AD149" s="24">
        <f t="shared" si="188"/>
        <v>0.4583333333333333</v>
      </c>
      <c r="AE149" s="23">
        <f t="shared" si="189"/>
        <v>0.3745573413238899</v>
      </c>
      <c r="AF149" s="22" t="str">
        <f t="shared" si="190"/>
        <v>infini</v>
      </c>
      <c r="AG149" s="22" t="str">
        <f t="shared" si="191"/>
        <v>infini</v>
      </c>
    </row>
    <row r="150" spans="1:33" ht="12.75">
      <c r="A150" s="67">
        <v>2.25</v>
      </c>
      <c r="B150" s="21">
        <f t="shared" si="160"/>
        <v>0.6225589225589225</v>
      </c>
      <c r="C150" s="26" t="str">
        <f t="shared" si="161"/>
        <v>nc</v>
      </c>
      <c r="D150" s="25" t="str">
        <f t="shared" si="162"/>
        <v>nc</v>
      </c>
      <c r="E150" s="25" t="str">
        <f t="shared" si="163"/>
        <v>nc</v>
      </c>
      <c r="F150" s="27">
        <f t="shared" si="164"/>
        <v>0.057291666666666664</v>
      </c>
      <c r="G150" s="26" t="str">
        <f t="shared" si="165"/>
        <v>nc</v>
      </c>
      <c r="H150" s="25" t="str">
        <f t="shared" si="166"/>
        <v>nc</v>
      </c>
      <c r="I150" s="25" t="str">
        <f t="shared" si="167"/>
        <v>nc</v>
      </c>
      <c r="J150" s="27">
        <f t="shared" si="168"/>
        <v>0.08148148148148146</v>
      </c>
      <c r="K150" s="26" t="str">
        <f t="shared" si="169"/>
        <v>nc</v>
      </c>
      <c r="L150" s="25" t="str">
        <f t="shared" si="170"/>
        <v>nc</v>
      </c>
      <c r="M150" s="25" t="str">
        <f t="shared" si="171"/>
        <v>nc</v>
      </c>
      <c r="N150" s="27">
        <f t="shared" si="172"/>
        <v>0.11458333333333333</v>
      </c>
      <c r="O150" s="26">
        <f t="shared" si="173"/>
        <v>0.1095404170945013</v>
      </c>
      <c r="P150" s="25" t="str">
        <f t="shared" si="174"/>
        <v>infini</v>
      </c>
      <c r="Q150" s="25" t="str">
        <f t="shared" si="175"/>
        <v>infini</v>
      </c>
      <c r="R150" s="27">
        <f t="shared" si="176"/>
        <v>0.16666666666666666</v>
      </c>
      <c r="S150" s="26">
        <f t="shared" si="177"/>
        <v>0.15588194540667868</v>
      </c>
      <c r="T150" s="25" t="str">
        <f t="shared" si="178"/>
        <v>infini</v>
      </c>
      <c r="U150" s="25" t="str">
        <f t="shared" si="179"/>
        <v>infini</v>
      </c>
      <c r="V150" s="27">
        <f t="shared" si="180"/>
        <v>0.22916666666666666</v>
      </c>
      <c r="W150" s="26">
        <f t="shared" si="181"/>
        <v>0.20891012222297253</v>
      </c>
      <c r="X150" s="25" t="str">
        <f t="shared" si="182"/>
        <v>infini</v>
      </c>
      <c r="Y150" s="25" t="str">
        <f t="shared" si="183"/>
        <v>infini</v>
      </c>
      <c r="Z150" s="27">
        <f t="shared" si="184"/>
        <v>0.3333333333333333</v>
      </c>
      <c r="AA150" s="26">
        <f t="shared" si="185"/>
        <v>0.29156407930542955</v>
      </c>
      <c r="AB150" s="25" t="str">
        <f t="shared" si="186"/>
        <v>infini</v>
      </c>
      <c r="AC150" s="25" t="str">
        <f t="shared" si="187"/>
        <v>infini</v>
      </c>
      <c r="AD150" s="27">
        <f t="shared" si="188"/>
        <v>0.4583333333333333</v>
      </c>
      <c r="AE150" s="26">
        <f t="shared" si="189"/>
        <v>0.3823220464656451</v>
      </c>
      <c r="AF150" s="25" t="str">
        <f t="shared" si="190"/>
        <v>infini</v>
      </c>
      <c r="AG150" s="25" t="str">
        <f t="shared" si="191"/>
        <v>infini</v>
      </c>
    </row>
    <row r="151" spans="1:33" ht="12.75">
      <c r="A151" s="67">
        <v>2.75</v>
      </c>
      <c r="B151" s="21">
        <f t="shared" si="160"/>
        <v>0.6225589225589225</v>
      </c>
      <c r="C151" s="23" t="str">
        <f t="shared" si="161"/>
        <v>nc</v>
      </c>
      <c r="D151" s="22" t="str">
        <f t="shared" si="162"/>
        <v>nc</v>
      </c>
      <c r="E151" s="22" t="str">
        <f t="shared" si="163"/>
        <v>nc</v>
      </c>
      <c r="F151" s="24">
        <f t="shared" si="164"/>
        <v>0.057291666666666664</v>
      </c>
      <c r="G151" s="23" t="str">
        <f t="shared" si="165"/>
        <v>nc</v>
      </c>
      <c r="H151" s="22" t="str">
        <f t="shared" si="166"/>
        <v>nc</v>
      </c>
      <c r="I151" s="22" t="str">
        <f t="shared" si="167"/>
        <v>nc</v>
      </c>
      <c r="J151" s="24">
        <f t="shared" si="168"/>
        <v>0.08148148148148146</v>
      </c>
      <c r="K151" s="23" t="str">
        <f t="shared" si="169"/>
        <v>nc</v>
      </c>
      <c r="L151" s="22" t="str">
        <f t="shared" si="170"/>
        <v>nc</v>
      </c>
      <c r="M151" s="22" t="str">
        <f t="shared" si="171"/>
        <v>nc</v>
      </c>
      <c r="N151" s="24">
        <f t="shared" si="172"/>
        <v>0.11458333333333333</v>
      </c>
      <c r="O151" s="23">
        <f t="shared" si="173"/>
        <v>0.11042402826855122</v>
      </c>
      <c r="P151" s="22" t="str">
        <f t="shared" si="174"/>
        <v>infini</v>
      </c>
      <c r="Q151" s="22" t="str">
        <f t="shared" si="175"/>
        <v>infini</v>
      </c>
      <c r="R151" s="24">
        <f t="shared" si="176"/>
        <v>0.16666666666666666</v>
      </c>
      <c r="S151" s="23">
        <f t="shared" si="177"/>
        <v>0.15773775381438568</v>
      </c>
      <c r="T151" s="22" t="str">
        <f t="shared" si="178"/>
        <v>infini</v>
      </c>
      <c r="U151" s="22" t="str">
        <f t="shared" si="179"/>
        <v>infini</v>
      </c>
      <c r="V151" s="24">
        <f t="shared" si="180"/>
        <v>0.22916666666666666</v>
      </c>
      <c r="W151" s="23">
        <f t="shared" si="181"/>
        <v>0.21232242124768375</v>
      </c>
      <c r="X151" s="22" t="str">
        <f t="shared" si="182"/>
        <v>infini</v>
      </c>
      <c r="Y151" s="22" t="str">
        <f t="shared" si="183"/>
        <v>infini</v>
      </c>
      <c r="Z151" s="24">
        <f t="shared" si="184"/>
        <v>0.3333333333333333</v>
      </c>
      <c r="AA151" s="23">
        <f t="shared" si="185"/>
        <v>0.2983617229033308</v>
      </c>
      <c r="AB151" s="22" t="str">
        <f t="shared" si="186"/>
        <v>infini</v>
      </c>
      <c r="AC151" s="22" t="str">
        <f t="shared" si="187"/>
        <v>infini</v>
      </c>
      <c r="AD151" s="24">
        <f t="shared" si="188"/>
        <v>0.4583333333333333</v>
      </c>
      <c r="AE151" s="23">
        <f t="shared" si="189"/>
        <v>0.39420871559633025</v>
      </c>
      <c r="AF151" s="22" t="str">
        <f t="shared" si="190"/>
        <v>infini</v>
      </c>
      <c r="AG151" s="22" t="str">
        <f t="shared" si="191"/>
        <v>infini</v>
      </c>
    </row>
    <row r="152" spans="1:33" ht="12.75">
      <c r="A152" s="67">
        <v>3</v>
      </c>
      <c r="B152" s="21">
        <f t="shared" si="160"/>
        <v>0.6225589225589225</v>
      </c>
      <c r="C152" s="26" t="str">
        <f t="shared" si="161"/>
        <v>nc</v>
      </c>
      <c r="D152" s="25" t="str">
        <f t="shared" si="162"/>
        <v>nc</v>
      </c>
      <c r="E152" s="25" t="str">
        <f t="shared" si="163"/>
        <v>nc</v>
      </c>
      <c r="F152" s="27">
        <f t="shared" si="164"/>
        <v>0.057291666666666664</v>
      </c>
      <c r="G152" s="26" t="str">
        <f t="shared" si="165"/>
        <v>nc</v>
      </c>
      <c r="H152" s="25" t="str">
        <f t="shared" si="166"/>
        <v>nc</v>
      </c>
      <c r="I152" s="25" t="str">
        <f t="shared" si="167"/>
        <v>nc</v>
      </c>
      <c r="J152" s="27">
        <f t="shared" si="168"/>
        <v>0.08148148148148146</v>
      </c>
      <c r="K152" s="26" t="str">
        <f t="shared" si="169"/>
        <v>nc</v>
      </c>
      <c r="L152" s="25" t="str">
        <f t="shared" si="170"/>
        <v>nc</v>
      </c>
      <c r="M152" s="25" t="str">
        <f t="shared" si="171"/>
        <v>nc</v>
      </c>
      <c r="N152" s="27">
        <f t="shared" si="172"/>
        <v>0.11458333333333333</v>
      </c>
      <c r="O152" s="26">
        <f t="shared" si="173"/>
        <v>0.11075906881830143</v>
      </c>
      <c r="P152" s="25" t="str">
        <f t="shared" si="174"/>
        <v>infini</v>
      </c>
      <c r="Q152" s="25" t="str">
        <f t="shared" si="175"/>
        <v>infini</v>
      </c>
      <c r="R152" s="27">
        <f t="shared" si="176"/>
        <v>0.16666666666666666</v>
      </c>
      <c r="S152" s="26">
        <f t="shared" si="177"/>
        <v>0.1584451251716489</v>
      </c>
      <c r="T152" s="25" t="str">
        <f t="shared" si="178"/>
        <v>infini</v>
      </c>
      <c r="U152" s="25" t="str">
        <f t="shared" si="179"/>
        <v>infini</v>
      </c>
      <c r="V152" s="27">
        <f t="shared" si="180"/>
        <v>0.22916666666666666</v>
      </c>
      <c r="W152" s="26">
        <f t="shared" si="181"/>
        <v>0.2136309492982547</v>
      </c>
      <c r="X152" s="25" t="str">
        <f t="shared" si="182"/>
        <v>infini</v>
      </c>
      <c r="Y152" s="25" t="str">
        <f t="shared" si="183"/>
        <v>infini</v>
      </c>
      <c r="Z152" s="27">
        <f t="shared" si="184"/>
        <v>0.3333333333333333</v>
      </c>
      <c r="AA152" s="26">
        <f t="shared" si="185"/>
        <v>0.3009932778167954</v>
      </c>
      <c r="AB152" s="25" t="str">
        <f t="shared" si="186"/>
        <v>infini</v>
      </c>
      <c r="AC152" s="25" t="str">
        <f t="shared" si="187"/>
        <v>infini</v>
      </c>
      <c r="AD152" s="27">
        <f t="shared" si="188"/>
        <v>0.4583333333333333</v>
      </c>
      <c r="AE152" s="26">
        <f t="shared" si="189"/>
        <v>0.3988590214658673</v>
      </c>
      <c r="AF152" s="25" t="str">
        <f t="shared" si="190"/>
        <v>infini</v>
      </c>
      <c r="AG152" s="25" t="str">
        <f t="shared" si="191"/>
        <v>infini</v>
      </c>
    </row>
    <row r="153" spans="1:33" ht="12.75">
      <c r="A153" s="67">
        <v>4</v>
      </c>
      <c r="B153" s="21">
        <f t="shared" si="160"/>
        <v>0.6225589225589225</v>
      </c>
      <c r="C153" s="23" t="str">
        <f t="shared" si="161"/>
        <v>nc</v>
      </c>
      <c r="D153" s="22" t="str">
        <f t="shared" si="162"/>
        <v>nc</v>
      </c>
      <c r="E153" s="22" t="str">
        <f t="shared" si="163"/>
        <v>nc</v>
      </c>
      <c r="F153" s="24">
        <f t="shared" si="164"/>
        <v>0.057291666666666664</v>
      </c>
      <c r="G153" s="23" t="str">
        <f t="shared" si="165"/>
        <v>nc</v>
      </c>
      <c r="H153" s="22" t="str">
        <f t="shared" si="166"/>
        <v>nc</v>
      </c>
      <c r="I153" s="22" t="str">
        <f t="shared" si="167"/>
        <v>nc</v>
      </c>
      <c r="J153" s="24">
        <f t="shared" si="168"/>
        <v>0.08148148148148146</v>
      </c>
      <c r="K153" s="23" t="str">
        <f t="shared" si="169"/>
        <v>nc</v>
      </c>
      <c r="L153" s="22" t="str">
        <f t="shared" si="170"/>
        <v>nc</v>
      </c>
      <c r="M153" s="22" t="str">
        <f t="shared" si="171"/>
        <v>nc</v>
      </c>
      <c r="N153" s="24">
        <f t="shared" si="172"/>
        <v>0.11458333333333333</v>
      </c>
      <c r="O153" s="23">
        <f t="shared" si="173"/>
        <v>0.11169100176674858</v>
      </c>
      <c r="P153" s="22" t="str">
        <f t="shared" si="174"/>
        <v>infini</v>
      </c>
      <c r="Q153" s="22" t="str">
        <f t="shared" si="175"/>
        <v>infini</v>
      </c>
      <c r="R153" s="24">
        <f t="shared" si="176"/>
        <v>0.16666666666666666</v>
      </c>
      <c r="S153" s="23">
        <f t="shared" si="177"/>
        <v>0.16042351808775165</v>
      </c>
      <c r="T153" s="22" t="str">
        <f t="shared" si="178"/>
        <v>infini</v>
      </c>
      <c r="U153" s="22" t="str">
        <f t="shared" si="179"/>
        <v>infini</v>
      </c>
      <c r="V153" s="24">
        <f t="shared" si="180"/>
        <v>0.22916666666666666</v>
      </c>
      <c r="W153" s="23">
        <f t="shared" si="181"/>
        <v>0.21731399897269743</v>
      </c>
      <c r="X153" s="22" t="str">
        <f t="shared" si="182"/>
        <v>infini</v>
      </c>
      <c r="Y153" s="22" t="str">
        <f t="shared" si="183"/>
        <v>infini</v>
      </c>
      <c r="Z153" s="24">
        <f t="shared" si="184"/>
        <v>0.3333333333333333</v>
      </c>
      <c r="AA153" s="23">
        <f t="shared" si="185"/>
        <v>0.3084753605305776</v>
      </c>
      <c r="AB153" s="22" t="str">
        <f t="shared" si="186"/>
        <v>infini</v>
      </c>
      <c r="AC153" s="22" t="str">
        <f t="shared" si="187"/>
        <v>infini</v>
      </c>
      <c r="AD153" s="24">
        <f t="shared" si="188"/>
        <v>0.4583333333333333</v>
      </c>
      <c r="AE153" s="23">
        <f t="shared" si="189"/>
        <v>0.4122320491680408</v>
      </c>
      <c r="AF153" s="22" t="str">
        <f t="shared" si="190"/>
        <v>infini</v>
      </c>
      <c r="AG153" s="22" t="str">
        <f t="shared" si="191"/>
        <v>infini</v>
      </c>
    </row>
    <row r="154" spans="1:33" ht="12.75">
      <c r="A154" s="67">
        <v>5</v>
      </c>
      <c r="B154" s="21">
        <f t="shared" si="160"/>
        <v>0.6225589225589225</v>
      </c>
      <c r="C154" s="26" t="str">
        <f t="shared" si="161"/>
        <v>nc</v>
      </c>
      <c r="D154" s="25" t="str">
        <f t="shared" si="162"/>
        <v>nc</v>
      </c>
      <c r="E154" s="25" t="str">
        <f t="shared" si="163"/>
        <v>nc</v>
      </c>
      <c r="F154" s="27">
        <f t="shared" si="164"/>
        <v>0.057291666666666664</v>
      </c>
      <c r="G154" s="26" t="str">
        <f t="shared" si="165"/>
        <v>nc</v>
      </c>
      <c r="H154" s="25" t="str">
        <f t="shared" si="166"/>
        <v>nc</v>
      </c>
      <c r="I154" s="25" t="str">
        <f t="shared" si="167"/>
        <v>nc</v>
      </c>
      <c r="J154" s="27">
        <f t="shared" si="168"/>
        <v>0.08148148148148146</v>
      </c>
      <c r="K154" s="26" t="str">
        <f t="shared" si="169"/>
        <v>nc</v>
      </c>
      <c r="L154" s="25" t="str">
        <f t="shared" si="170"/>
        <v>nc</v>
      </c>
      <c r="M154" s="25" t="str">
        <f t="shared" si="171"/>
        <v>nc</v>
      </c>
      <c r="N154" s="27">
        <f t="shared" si="172"/>
        <v>0.11458333333333333</v>
      </c>
      <c r="O154" s="26">
        <f t="shared" si="173"/>
        <v>0.11225772741374525</v>
      </c>
      <c r="P154" s="25" t="str">
        <f t="shared" si="174"/>
        <v>infini</v>
      </c>
      <c r="Q154" s="25" t="str">
        <f t="shared" si="175"/>
        <v>infini</v>
      </c>
      <c r="R154" s="27">
        <f t="shared" si="176"/>
        <v>0.16666666666666666</v>
      </c>
      <c r="S154" s="26">
        <f t="shared" si="177"/>
        <v>0.16163444753345832</v>
      </c>
      <c r="T154" s="25" t="str">
        <f t="shared" si="178"/>
        <v>infini</v>
      </c>
      <c r="U154" s="25" t="str">
        <f t="shared" si="179"/>
        <v>infini</v>
      </c>
      <c r="V154" s="27">
        <f t="shared" si="180"/>
        <v>0.22916666666666666</v>
      </c>
      <c r="W154" s="26">
        <f t="shared" si="181"/>
        <v>0.21958542272190104</v>
      </c>
      <c r="X154" s="25" t="str">
        <f t="shared" si="182"/>
        <v>infini</v>
      </c>
      <c r="Y154" s="25" t="str">
        <f t="shared" si="183"/>
        <v>infini</v>
      </c>
      <c r="Z154" s="27">
        <f t="shared" si="184"/>
        <v>0.3333333333333333</v>
      </c>
      <c r="AA154" s="26">
        <f t="shared" si="185"/>
        <v>0.31314586334314526</v>
      </c>
      <c r="AB154" s="25" t="str">
        <f t="shared" si="186"/>
        <v>infini</v>
      </c>
      <c r="AC154" s="25" t="str">
        <f t="shared" si="187"/>
        <v>infini</v>
      </c>
      <c r="AD154" s="27">
        <f t="shared" si="188"/>
        <v>0.4583333333333333</v>
      </c>
      <c r="AE154" s="26">
        <f t="shared" si="189"/>
        <v>0.4206951413535675</v>
      </c>
      <c r="AF154" s="25" t="str">
        <f t="shared" si="190"/>
        <v>infini</v>
      </c>
      <c r="AG154" s="25" t="str">
        <f t="shared" si="191"/>
        <v>infini</v>
      </c>
    </row>
    <row r="155" spans="1:33" ht="12.75">
      <c r="A155" s="67">
        <v>10</v>
      </c>
      <c r="B155" s="21">
        <f t="shared" si="160"/>
        <v>0.6225589225589225</v>
      </c>
      <c r="C155" s="23" t="str">
        <f t="shared" si="161"/>
        <v>nc</v>
      </c>
      <c r="D155" s="22" t="str">
        <f t="shared" si="162"/>
        <v>nc</v>
      </c>
      <c r="E155" s="22" t="str">
        <f t="shared" si="163"/>
        <v>nc</v>
      </c>
      <c r="F155" s="24">
        <f t="shared" si="164"/>
        <v>0.057291666666666664</v>
      </c>
      <c r="G155" s="23" t="str">
        <f t="shared" si="165"/>
        <v>nc</v>
      </c>
      <c r="H155" s="22" t="str">
        <f t="shared" si="166"/>
        <v>nc</v>
      </c>
      <c r="I155" s="22" t="str">
        <f t="shared" si="167"/>
        <v>nc</v>
      </c>
      <c r="J155" s="24">
        <f t="shared" si="168"/>
        <v>0.08148148148148146</v>
      </c>
      <c r="K155" s="23" t="str">
        <f t="shared" si="169"/>
        <v>nc</v>
      </c>
      <c r="L155" s="22" t="str">
        <f t="shared" si="170"/>
        <v>nc</v>
      </c>
      <c r="M155" s="22" t="str">
        <f t="shared" si="171"/>
        <v>nc</v>
      </c>
      <c r="N155" s="24">
        <f t="shared" si="172"/>
        <v>0.11458333333333333</v>
      </c>
      <c r="O155" s="23">
        <f t="shared" si="173"/>
        <v>0.11340860915681727</v>
      </c>
      <c r="P155" s="22" t="str">
        <f t="shared" si="174"/>
        <v>infini</v>
      </c>
      <c r="Q155" s="22" t="str">
        <f t="shared" si="175"/>
        <v>infini</v>
      </c>
      <c r="R155" s="24">
        <f t="shared" si="176"/>
        <v>0.16666666666666666</v>
      </c>
      <c r="S155" s="23">
        <f t="shared" si="177"/>
        <v>0.16411199002199098</v>
      </c>
      <c r="T155" s="22" t="str">
        <f t="shared" si="178"/>
        <v>infini</v>
      </c>
      <c r="U155" s="22" t="str">
        <f t="shared" si="179"/>
        <v>infini</v>
      </c>
      <c r="V155" s="24">
        <f t="shared" si="180"/>
        <v>0.22916666666666666</v>
      </c>
      <c r="W155" s="23">
        <f t="shared" si="181"/>
        <v>0.22427376078552902</v>
      </c>
      <c r="X155" s="22" t="str">
        <f t="shared" si="182"/>
        <v>infini</v>
      </c>
      <c r="Y155" s="22" t="str">
        <f t="shared" si="183"/>
        <v>infini</v>
      </c>
      <c r="Z155" s="24">
        <f t="shared" si="184"/>
        <v>0.3333333333333333</v>
      </c>
      <c r="AA155" s="23">
        <f t="shared" si="185"/>
        <v>0.32292440339716466</v>
      </c>
      <c r="AB155" s="22" t="str">
        <f t="shared" si="186"/>
        <v>infini</v>
      </c>
      <c r="AC155" s="22" t="str">
        <f t="shared" si="187"/>
        <v>infini</v>
      </c>
      <c r="AD155" s="24">
        <f t="shared" si="188"/>
        <v>0.4583333333333333</v>
      </c>
      <c r="AE155" s="23">
        <f t="shared" si="189"/>
        <v>0.4387084423457341</v>
      </c>
      <c r="AF155" s="22" t="str">
        <f t="shared" si="190"/>
        <v>infini</v>
      </c>
      <c r="AG155" s="22" t="str">
        <f t="shared" si="191"/>
        <v>infini</v>
      </c>
    </row>
    <row r="156" spans="1:33" ht="12.75">
      <c r="A156" s="67">
        <v>20</v>
      </c>
      <c r="B156" s="21">
        <f t="shared" si="160"/>
        <v>0.6225589225589225</v>
      </c>
      <c r="C156" s="26" t="str">
        <f t="shared" si="161"/>
        <v>nc</v>
      </c>
      <c r="D156" s="25" t="str">
        <f t="shared" si="162"/>
        <v>nc</v>
      </c>
      <c r="E156" s="25" t="str">
        <f t="shared" si="163"/>
        <v>nc</v>
      </c>
      <c r="F156" s="27">
        <f t="shared" si="164"/>
        <v>0.057291666666666664</v>
      </c>
      <c r="G156" s="26" t="str">
        <f t="shared" si="165"/>
        <v>nc</v>
      </c>
      <c r="H156" s="25" t="str">
        <f t="shared" si="166"/>
        <v>nc</v>
      </c>
      <c r="I156" s="25" t="str">
        <f t="shared" si="167"/>
        <v>nc</v>
      </c>
      <c r="J156" s="27">
        <f t="shared" si="168"/>
        <v>0.08148148148148146</v>
      </c>
      <c r="K156" s="26" t="str">
        <f t="shared" si="169"/>
        <v>nc</v>
      </c>
      <c r="L156" s="25" t="str">
        <f t="shared" si="170"/>
        <v>nc</v>
      </c>
      <c r="M156" s="25" t="str">
        <f t="shared" si="171"/>
        <v>nc</v>
      </c>
      <c r="N156" s="27">
        <f t="shared" si="172"/>
        <v>0.11458333333333333</v>
      </c>
      <c r="O156" s="26">
        <f t="shared" si="173"/>
        <v>0.11399294487301186</v>
      </c>
      <c r="P156" s="25" t="str">
        <f t="shared" si="174"/>
        <v>infini</v>
      </c>
      <c r="Q156" s="25" t="str">
        <f t="shared" si="175"/>
        <v>infini</v>
      </c>
      <c r="R156" s="27">
        <f t="shared" si="176"/>
        <v>0.16666666666666666</v>
      </c>
      <c r="S156" s="26">
        <f t="shared" si="177"/>
        <v>0.1653794631782625</v>
      </c>
      <c r="T156" s="25" t="str">
        <f t="shared" si="178"/>
        <v>infini</v>
      </c>
      <c r="U156" s="25" t="str">
        <f t="shared" si="179"/>
        <v>infini</v>
      </c>
      <c r="V156" s="27">
        <f t="shared" si="180"/>
        <v>0.22916666666666666</v>
      </c>
      <c r="W156" s="26">
        <f t="shared" si="181"/>
        <v>0.22669381496838648</v>
      </c>
      <c r="X156" s="25" t="str">
        <f t="shared" si="182"/>
        <v>infini</v>
      </c>
      <c r="Y156" s="25" t="str">
        <f t="shared" si="183"/>
        <v>infini</v>
      </c>
      <c r="Z156" s="27">
        <f t="shared" si="184"/>
        <v>0.3333333333333333</v>
      </c>
      <c r="AA156" s="26">
        <f t="shared" si="185"/>
        <v>0.3280463201404038</v>
      </c>
      <c r="AB156" s="25" t="str">
        <f t="shared" si="186"/>
        <v>infini</v>
      </c>
      <c r="AC156" s="25" t="str">
        <f t="shared" si="187"/>
        <v>infini</v>
      </c>
      <c r="AD156" s="27">
        <f t="shared" si="188"/>
        <v>0.4583333333333333</v>
      </c>
      <c r="AE156" s="26">
        <f t="shared" si="189"/>
        <v>0.448306217599687</v>
      </c>
      <c r="AF156" s="25" t="str">
        <f t="shared" si="190"/>
        <v>infini</v>
      </c>
      <c r="AG156" s="25" t="str">
        <f t="shared" si="191"/>
        <v>infini</v>
      </c>
    </row>
    <row r="157" spans="1:33" ht="12.75">
      <c r="A157" s="67">
        <v>50</v>
      </c>
      <c r="B157" s="21">
        <f t="shared" si="160"/>
        <v>0.6225589225589225</v>
      </c>
      <c r="C157" s="23" t="str">
        <f t="shared" si="161"/>
        <v>nc</v>
      </c>
      <c r="D157" s="22" t="str">
        <f t="shared" si="162"/>
        <v>nc</v>
      </c>
      <c r="E157" s="22" t="str">
        <f t="shared" si="163"/>
        <v>nc</v>
      </c>
      <c r="F157" s="24">
        <f t="shared" si="164"/>
        <v>0.057291666666666664</v>
      </c>
      <c r="G157" s="23" t="str">
        <f t="shared" si="165"/>
        <v>nc</v>
      </c>
      <c r="H157" s="22" t="str">
        <f t="shared" si="166"/>
        <v>nc</v>
      </c>
      <c r="I157" s="22" t="str">
        <f t="shared" si="167"/>
        <v>nc</v>
      </c>
      <c r="J157" s="24">
        <f t="shared" si="168"/>
        <v>0.08148148148148146</v>
      </c>
      <c r="K157" s="23" t="str">
        <f t="shared" si="169"/>
        <v>nc</v>
      </c>
      <c r="L157" s="22" t="str">
        <f t="shared" si="170"/>
        <v>nc</v>
      </c>
      <c r="M157" s="22" t="str">
        <f t="shared" si="171"/>
        <v>nc</v>
      </c>
      <c r="N157" s="24">
        <f t="shared" si="172"/>
        <v>0.11458333333333333</v>
      </c>
      <c r="O157" s="23">
        <f t="shared" si="173"/>
        <v>0.11434644561350402</v>
      </c>
      <c r="P157" s="22" t="str">
        <f t="shared" si="174"/>
        <v>infini</v>
      </c>
      <c r="Q157" s="22" t="str">
        <f t="shared" si="175"/>
        <v>infini</v>
      </c>
      <c r="R157" s="24">
        <f t="shared" si="176"/>
        <v>0.16666666666666666</v>
      </c>
      <c r="S157" s="23">
        <f t="shared" si="177"/>
        <v>0.1661493882379525</v>
      </c>
      <c r="T157" s="22" t="str">
        <f t="shared" si="178"/>
        <v>infini</v>
      </c>
      <c r="U157" s="22" t="str">
        <f t="shared" si="179"/>
        <v>infini</v>
      </c>
      <c r="V157" s="24">
        <f t="shared" si="180"/>
        <v>0.22916666666666666</v>
      </c>
      <c r="W157" s="23">
        <f t="shared" si="181"/>
        <v>0.228171080186785</v>
      </c>
      <c r="X157" s="22" t="str">
        <f t="shared" si="182"/>
        <v>infini</v>
      </c>
      <c r="Y157" s="22" t="str">
        <f t="shared" si="183"/>
        <v>infini</v>
      </c>
      <c r="Z157" s="24">
        <f t="shared" si="184"/>
        <v>0.3333333333333333</v>
      </c>
      <c r="AA157" s="23">
        <f t="shared" si="185"/>
        <v>0.33119820888008633</v>
      </c>
      <c r="AB157" s="22" t="str">
        <f t="shared" si="186"/>
        <v>infini</v>
      </c>
      <c r="AC157" s="22" t="str">
        <f t="shared" si="187"/>
        <v>infini</v>
      </c>
      <c r="AD157" s="24">
        <f t="shared" si="188"/>
        <v>0.4583333333333333</v>
      </c>
      <c r="AE157" s="23">
        <f t="shared" si="189"/>
        <v>0.45426913877178837</v>
      </c>
      <c r="AF157" s="22" t="str">
        <f t="shared" si="190"/>
        <v>infini</v>
      </c>
      <c r="AG157" s="22" t="str">
        <f t="shared" si="191"/>
        <v>infini</v>
      </c>
    </row>
    <row r="158" spans="1:33" ht="12.75">
      <c r="A158" s="67">
        <v>100</v>
      </c>
      <c r="B158" s="21">
        <f t="shared" si="160"/>
        <v>0.6225589225589225</v>
      </c>
      <c r="C158" s="26" t="str">
        <f t="shared" si="161"/>
        <v>nc</v>
      </c>
      <c r="D158" s="25" t="str">
        <f t="shared" si="162"/>
        <v>nc</v>
      </c>
      <c r="E158" s="25" t="str">
        <f t="shared" si="163"/>
        <v>nc</v>
      </c>
      <c r="F158" s="27">
        <f t="shared" si="164"/>
        <v>0.057291666666666664</v>
      </c>
      <c r="G158" s="26" t="str">
        <f t="shared" si="165"/>
        <v>nc</v>
      </c>
      <c r="H158" s="25" t="str">
        <f t="shared" si="166"/>
        <v>nc</v>
      </c>
      <c r="I158" s="25" t="str">
        <f t="shared" si="167"/>
        <v>nc</v>
      </c>
      <c r="J158" s="27">
        <f t="shared" si="168"/>
        <v>0.08148148148148146</v>
      </c>
      <c r="K158" s="26" t="str">
        <f t="shared" si="169"/>
        <v>nc</v>
      </c>
      <c r="L158" s="25" t="str">
        <f t="shared" si="170"/>
        <v>nc</v>
      </c>
      <c r="M158" s="25" t="str">
        <f t="shared" si="171"/>
        <v>nc</v>
      </c>
      <c r="N158" s="27">
        <f t="shared" si="172"/>
        <v>0.11458333333333333</v>
      </c>
      <c r="O158" s="26">
        <f t="shared" si="173"/>
        <v>0.11446476691227336</v>
      </c>
      <c r="P158" s="25" t="str">
        <f t="shared" si="174"/>
        <v>infini</v>
      </c>
      <c r="Q158" s="25" t="str">
        <f t="shared" si="175"/>
        <v>infini</v>
      </c>
      <c r="R158" s="27">
        <f t="shared" si="176"/>
        <v>0.16666666666666666</v>
      </c>
      <c r="S158" s="26">
        <f t="shared" si="177"/>
        <v>0.16640762546302917</v>
      </c>
      <c r="T158" s="25" t="str">
        <f t="shared" si="178"/>
        <v>infini</v>
      </c>
      <c r="U158" s="25" t="str">
        <f t="shared" si="179"/>
        <v>infini</v>
      </c>
      <c r="V158" s="27">
        <f t="shared" si="180"/>
        <v>0.22916666666666666</v>
      </c>
      <c r="W158" s="26">
        <f t="shared" si="181"/>
        <v>0.22866778977198074</v>
      </c>
      <c r="X158" s="25" t="str">
        <f t="shared" si="182"/>
        <v>infini</v>
      </c>
      <c r="Y158" s="25" t="str">
        <f t="shared" si="183"/>
        <v>infini</v>
      </c>
      <c r="Z158" s="27">
        <f t="shared" si="184"/>
        <v>0.3333333333333333</v>
      </c>
      <c r="AA158" s="26">
        <f t="shared" si="185"/>
        <v>0.33226234105400254</v>
      </c>
      <c r="AB158" s="25" t="str">
        <f t="shared" si="186"/>
        <v>infini</v>
      </c>
      <c r="AC158" s="25" t="str">
        <f t="shared" si="187"/>
        <v>infini</v>
      </c>
      <c r="AD158" s="27">
        <f t="shared" si="188"/>
        <v>0.4583333333333333</v>
      </c>
      <c r="AE158" s="26">
        <f t="shared" si="189"/>
        <v>0.45629218628667756</v>
      </c>
      <c r="AF158" s="25" t="str">
        <f t="shared" si="190"/>
        <v>infini</v>
      </c>
      <c r="AG158" s="25" t="str">
        <f t="shared" si="191"/>
        <v>infini</v>
      </c>
    </row>
    <row r="159" spans="1:33" ht="12.75">
      <c r="A159" s="67">
        <v>200</v>
      </c>
      <c r="B159" s="21">
        <f t="shared" si="160"/>
        <v>0.6225589225589225</v>
      </c>
      <c r="C159" s="23" t="str">
        <f t="shared" si="161"/>
        <v>nc</v>
      </c>
      <c r="D159" s="22" t="str">
        <f t="shared" si="162"/>
        <v>nc</v>
      </c>
      <c r="E159" s="22" t="str">
        <f t="shared" si="163"/>
        <v>nc</v>
      </c>
      <c r="F159" s="24">
        <f t="shared" si="164"/>
        <v>0.057291666666666664</v>
      </c>
      <c r="G159" s="23" t="str">
        <f t="shared" si="165"/>
        <v>nc</v>
      </c>
      <c r="H159" s="22" t="str">
        <f t="shared" si="166"/>
        <v>nc</v>
      </c>
      <c r="I159" s="22" t="str">
        <f t="shared" si="167"/>
        <v>nc</v>
      </c>
      <c r="J159" s="24">
        <f t="shared" si="168"/>
        <v>0.08148148148148146</v>
      </c>
      <c r="K159" s="23" t="str">
        <f t="shared" si="169"/>
        <v>nc</v>
      </c>
      <c r="L159" s="22" t="str">
        <f t="shared" si="170"/>
        <v>nc</v>
      </c>
      <c r="M159" s="22" t="str">
        <f t="shared" si="171"/>
        <v>nc</v>
      </c>
      <c r="N159" s="24">
        <f t="shared" si="172"/>
        <v>0.11458333333333333</v>
      </c>
      <c r="O159" s="23">
        <f t="shared" si="173"/>
        <v>0.1145240194349343</v>
      </c>
      <c r="P159" s="22" t="str">
        <f t="shared" si="174"/>
        <v>infini</v>
      </c>
      <c r="Q159" s="22" t="str">
        <f t="shared" si="175"/>
        <v>infini</v>
      </c>
      <c r="R159" s="24">
        <f t="shared" si="176"/>
        <v>0.16666666666666666</v>
      </c>
      <c r="S159" s="23">
        <f t="shared" si="177"/>
        <v>0.16653704533304908</v>
      </c>
      <c r="T159" s="22" t="str">
        <f t="shared" si="178"/>
        <v>infini</v>
      </c>
      <c r="U159" s="22" t="str">
        <f t="shared" si="179"/>
        <v>infini</v>
      </c>
      <c r="V159" s="24">
        <f t="shared" si="180"/>
        <v>0.22916666666666666</v>
      </c>
      <c r="W159" s="23">
        <f t="shared" si="181"/>
        <v>0.22891695642003845</v>
      </c>
      <c r="X159" s="22" t="str">
        <f t="shared" si="182"/>
        <v>infini</v>
      </c>
      <c r="Y159" s="22" t="str">
        <f t="shared" si="183"/>
        <v>infini</v>
      </c>
      <c r="Z159" s="24">
        <f t="shared" si="184"/>
        <v>0.3333333333333333</v>
      </c>
      <c r="AA159" s="23">
        <f t="shared" si="185"/>
        <v>0.3327969755410862</v>
      </c>
      <c r="AB159" s="22" t="str">
        <f t="shared" si="186"/>
        <v>infini</v>
      </c>
      <c r="AC159" s="22" t="str">
        <f t="shared" si="187"/>
        <v>infini</v>
      </c>
      <c r="AD159" s="24">
        <f t="shared" si="188"/>
        <v>0.4583333333333333</v>
      </c>
      <c r="AE159" s="23">
        <f t="shared" si="189"/>
        <v>0.45731048222143134</v>
      </c>
      <c r="AF159" s="22" t="str">
        <f t="shared" si="190"/>
        <v>infini</v>
      </c>
      <c r="AG159" s="22" t="str">
        <f t="shared" si="191"/>
        <v>infini</v>
      </c>
    </row>
    <row r="160" spans="1:33" ht="12.75">
      <c r="A160" s="29" t="s">
        <v>68</v>
      </c>
      <c r="C160" s="21" t="str">
        <f>IF(OR($C$139/$C$5&lt;2*$C$2,$C$2*1000&lt;$C$5),"nc",B159)</f>
        <v>nc</v>
      </c>
      <c r="D160" s="19" t="str">
        <f>IF(OR($C$139/$C$5&lt;2*$C$2,$C$2*1000&lt;$C$5),"nc","infini")</f>
        <v>nc</v>
      </c>
      <c r="E160" s="19" t="str">
        <f>IF(OR($C$139/$C$5&lt;2*$C$2,$C$2*1000&lt;$C$5),"nc","infini")</f>
        <v>nc</v>
      </c>
      <c r="G160" s="21" t="str">
        <f>IF(OR($C$139/$G$5&lt;2*$C$2,$C$2*1000&lt;$G$5),"nc",F159)</f>
        <v>nc</v>
      </c>
      <c r="H160" s="19" t="str">
        <f>IF(OR($C$139/$G$5&lt;2*$C$2,$C$2*1000&lt;$G$5),"nc","infini")</f>
        <v>nc</v>
      </c>
      <c r="I160" s="19" t="str">
        <f>IF(OR($C$139/$G$5&lt;2*$C$2,$C$2*1000&lt;$G$5),"nc","infini")</f>
        <v>nc</v>
      </c>
      <c r="K160" s="21" t="str">
        <f>IF(OR($C$139/$K$5&lt;2*$C$2,$C$2*1000&lt;$K$5),"nc",J159)</f>
        <v>nc</v>
      </c>
      <c r="L160" s="19" t="str">
        <f>IF(OR($C$139/$K$5&lt;2*$C$2,$C$2*1000&lt;$K$5),"nc","infini")</f>
        <v>nc</v>
      </c>
      <c r="M160" s="19" t="str">
        <f>IF(OR($C$139/$K$5&lt;2*$C$2,$C$2*1000&lt;$K$5),"nc","infini")</f>
        <v>nc</v>
      </c>
      <c r="O160" s="21">
        <f>IF(OR($C$139/$O$5&lt;2*$C$2,$C$2*1000&lt;$O$5),"nc",N159)</f>
        <v>0.11458333333333333</v>
      </c>
      <c r="P160" s="19" t="str">
        <f>IF(OR($C$139/$O$5&lt;2*$C$2,$C$2*1000&lt;$O$5),"nc","infini")</f>
        <v>infini</v>
      </c>
      <c r="Q160" s="19" t="str">
        <f>IF(OR($C$139/$O$5&lt;2*$C$2,$C$2*1000&lt;$O$5),"nc","infini")</f>
        <v>infini</v>
      </c>
      <c r="S160" s="21">
        <f>IF(OR($C$139/$S$5&lt;2*$C$2,$C$2*1000&lt;$S$5),"nc",R159)</f>
        <v>0.16666666666666666</v>
      </c>
      <c r="T160" s="19" t="str">
        <f>IF(OR($C$139/$S$5&lt;2*$C$2,$C$2*1000&lt;$S$5),"nc","infini")</f>
        <v>infini</v>
      </c>
      <c r="U160" s="19" t="str">
        <f>IF(OR($C$139/$S$5&lt;2*$C$2,$C$2*1000&lt;$S$5),"nc","infini")</f>
        <v>infini</v>
      </c>
      <c r="W160" s="21">
        <f>IF(OR($C$139/$W$5&lt;2*$C$2,$C$2*1000&lt;$W$5),"nc",V159)</f>
        <v>0.22916666666666666</v>
      </c>
      <c r="X160" s="19" t="str">
        <f>IF(OR($C$139/$W$5&lt;2*$C$2,$C$2*1000&lt;$W$5),"nc","infini")</f>
        <v>infini</v>
      </c>
      <c r="Y160" s="19" t="str">
        <f>IF(OR($C$139/$W$5&lt;2*$C$2,$C$2*1000&lt;$W$5),"nc","infini")</f>
        <v>infini</v>
      </c>
      <c r="AA160" s="21">
        <f>IF(OR($C$139/$AA$5&lt;2*$C$2,$C$2*1000&lt;$AA$5),"nc",Z159)</f>
        <v>0.3333333333333333</v>
      </c>
      <c r="AB160" s="19" t="str">
        <f>IF(OR($C$139/$AA$5&lt;2*$C$2,$C$2*1000&lt;$AA$5),"nc","infini")</f>
        <v>infini</v>
      </c>
      <c r="AC160" s="19" t="str">
        <f>IF(OR($C$139/$AA$5&lt;2*$C$2,$C$2*1000&lt;$AA$5),"nc","infini")</f>
        <v>infini</v>
      </c>
      <c r="AE160" s="21">
        <f>IF(OR($C$139/$AE$5&lt;2*$C$2,$C$2*1000&lt;$AE$5),"nc",AD159)</f>
        <v>0.4583333333333333</v>
      </c>
      <c r="AF160" s="19" t="str">
        <f>IF(OR($C$139/$AE$5&lt;2*$C$2,$C$2*1000&lt;$AE$5),"nc","infini")</f>
        <v>infini</v>
      </c>
      <c r="AG160" s="19" t="str">
        <f>IF(OR($C$139/$AE$5&lt;2*$C$2,$C$2*1000&lt;$AE$5),"nc","infini")</f>
        <v>infini</v>
      </c>
    </row>
    <row r="163" spans="1:7" ht="26.25">
      <c r="A163" s="57" t="s">
        <v>61</v>
      </c>
      <c r="C163" s="58">
        <f>Résultats!L21</f>
        <v>16</v>
      </c>
      <c r="D163" s="59" t="s">
        <v>60</v>
      </c>
      <c r="F163" s="60" t="s">
        <v>97</v>
      </c>
      <c r="G163" s="28"/>
    </row>
    <row r="164" ht="12.75">
      <c r="A164" s="57"/>
    </row>
    <row r="165" spans="1:31" ht="12.75">
      <c r="A165" s="57" t="s">
        <v>62</v>
      </c>
      <c r="C165" s="61">
        <v>90</v>
      </c>
      <c r="G165" s="61">
        <v>64</v>
      </c>
      <c r="K165" s="61">
        <v>45</v>
      </c>
      <c r="O165" s="61">
        <v>32</v>
      </c>
      <c r="S165" s="61">
        <v>22</v>
      </c>
      <c r="W165" s="61">
        <v>16</v>
      </c>
      <c r="AA165" s="61">
        <v>11</v>
      </c>
      <c r="AE165" s="61">
        <v>8</v>
      </c>
    </row>
    <row r="166" spans="1:33" ht="240.75">
      <c r="A166" s="57" t="s">
        <v>63</v>
      </c>
      <c r="B166" s="62" t="s">
        <v>64</v>
      </c>
      <c r="C166" s="62" t="s">
        <v>65</v>
      </c>
      <c r="D166" s="63" t="s">
        <v>66</v>
      </c>
      <c r="E166" s="63" t="s">
        <v>67</v>
      </c>
      <c r="F166" s="64" t="s">
        <v>64</v>
      </c>
      <c r="G166" s="62" t="s">
        <v>65</v>
      </c>
      <c r="H166" s="63" t="s">
        <v>66</v>
      </c>
      <c r="I166" s="63" t="s">
        <v>67</v>
      </c>
      <c r="J166" s="64" t="s">
        <v>64</v>
      </c>
      <c r="K166" s="62" t="s">
        <v>65</v>
      </c>
      <c r="L166" s="63" t="s">
        <v>66</v>
      </c>
      <c r="M166" s="63" t="s">
        <v>67</v>
      </c>
      <c r="N166" s="64" t="s">
        <v>64</v>
      </c>
      <c r="O166" s="62" t="s">
        <v>65</v>
      </c>
      <c r="P166" s="63" t="s">
        <v>66</v>
      </c>
      <c r="Q166" s="63" t="s">
        <v>67</v>
      </c>
      <c r="R166" s="64" t="s">
        <v>64</v>
      </c>
      <c r="S166" s="62" t="s">
        <v>65</v>
      </c>
      <c r="T166" s="63" t="s">
        <v>66</v>
      </c>
      <c r="U166" s="63" t="s">
        <v>67</v>
      </c>
      <c r="V166" s="64" t="s">
        <v>64</v>
      </c>
      <c r="W166" s="62" t="s">
        <v>65</v>
      </c>
      <c r="X166" s="63" t="s">
        <v>66</v>
      </c>
      <c r="Y166" s="63" t="s">
        <v>67</v>
      </c>
      <c r="Z166" s="64" t="s">
        <v>64</v>
      </c>
      <c r="AA166" s="62" t="s">
        <v>65</v>
      </c>
      <c r="AB166" s="63" t="s">
        <v>66</v>
      </c>
      <c r="AC166" s="63" t="s">
        <v>67</v>
      </c>
      <c r="AD166" s="64" t="s">
        <v>64</v>
      </c>
      <c r="AE166" s="62" t="s">
        <v>65</v>
      </c>
      <c r="AF166" s="63" t="s">
        <v>66</v>
      </c>
      <c r="AG166" s="63" t="s">
        <v>67</v>
      </c>
    </row>
    <row r="167" spans="1:33" ht="12.75">
      <c r="A167" s="65">
        <v>0.5</v>
      </c>
      <c r="B167" s="21">
        <f aca="true" t="shared" si="192" ref="B167:B183">($C$3*($C$3/C$5))/$C$2/1000</f>
        <v>0.6225589225589225</v>
      </c>
      <c r="C167" s="23" t="str">
        <f aca="true" t="shared" si="193" ref="C167:C183">IF(OR($C$163/$C$5&lt;2*$C$2,$C$2*1000&lt;$C$5),"nc",($B167*$A167)/($B167+($A167-$C$163/1000)))</f>
        <v>nc</v>
      </c>
      <c r="D167" s="22" t="str">
        <f aca="true" t="shared" si="194" ref="D167:D183">IF(OR($C$163/$C$5&lt;2*$C$2,$C$2*1000&lt;$C$5),"nc",IF(($B167*$A167)/($B167-($A167-$C$163/1000))&lt;=0,"infini",($B167*$A167)/($B167-($A167-$C$163/1000))))</f>
        <v>nc</v>
      </c>
      <c r="E167" s="22" t="str">
        <f aca="true" t="shared" si="195" ref="E167:E183">IF(OR(C167="nc",D167="nc"),"nc",IF(D167="infini","infini",D167-C167))</f>
        <v>nc</v>
      </c>
      <c r="F167" s="24">
        <f aca="true" t="shared" si="196" ref="F167:F183">($C$163*($C$163/G$5))/$C$2/1000</f>
        <v>0.1212121212121212</v>
      </c>
      <c r="G167" s="23" t="str">
        <f aca="true" t="shared" si="197" ref="G167:G183">IF(OR($C$163/$G$5&lt;2*$C$2,$C$2*1000&lt;$G$5),"nc",($F167*$A167)/($F167+($A167-$C$163/1000)))</f>
        <v>nc</v>
      </c>
      <c r="H167" s="22" t="str">
        <f aca="true" t="shared" si="198" ref="H167:H183">IF(OR($C$163/$G$5&lt;2*$C$2,$C$2*1000&lt;$G$5),"nc",IF(($F167*$A167)/($F167-($A167-$C$163/1000))&lt;=0,"infini",($F167*$A167)/($F167-($A167-$C$163/1000))))</f>
        <v>nc</v>
      </c>
      <c r="I167" s="22" t="str">
        <f aca="true" t="shared" si="199" ref="I167:I183">IF(OR($C$163/$G$5&lt;2*$C$2,$C$2*1000&lt;$G$5),"nc",IF(H167="infini","infini",H167-G167))</f>
        <v>nc</v>
      </c>
      <c r="J167" s="24">
        <f aca="true" t="shared" si="200" ref="J167:J183">($C$163*($C$163/K$5))/$C$2/1000</f>
        <v>0.1723905723905724</v>
      </c>
      <c r="K167" s="23" t="str">
        <f aca="true" t="shared" si="201" ref="K167:K183">IF(OR($C$163/$K$5&lt;2*$C$2,$C$2*1000&lt;$K$5),"nc",($J167*$A167)/($J167+($A167-$C$163/1000)))</f>
        <v>nc</v>
      </c>
      <c r="L167" s="22" t="str">
        <f aca="true" t="shared" si="202" ref="L167:L183">IF(OR($C$163/$K$5&lt;2*$C$2,$C$2*1000&lt;$K$5),"nc",IF(($J167*$A167)/($J167-($A167-$C$163/1000))&lt;=0,"infini",($J167*$A167)/($J167-($A167-$C$163/1000))))</f>
        <v>nc</v>
      </c>
      <c r="M167" s="22" t="str">
        <f aca="true" t="shared" si="203" ref="M167:M183">IF(OR($C$163/$K$5&lt;2*$C$2,$C$2*1000&lt;$K$5),"nc",IF(L167="infini","infini",L167-K167))</f>
        <v>nc</v>
      </c>
      <c r="N167" s="24">
        <f aca="true" t="shared" si="204" ref="N167:N183">($C$163*($C$163/O$5))/$C$2/1000</f>
        <v>0.2424242424242424</v>
      </c>
      <c r="O167" s="23">
        <f aca="true" t="shared" si="205" ref="O167:O183">IF(OR($C$163/$O$5&lt;2*$C$2,$C$2*1000&lt;$O$5),"nc",($N167*$A167)/($N167+($A167-$C$163/1000)))</f>
        <v>0.1668613382279326</v>
      </c>
      <c r="P167" s="22" t="str">
        <f aca="true" t="shared" si="206" ref="P167:P183">IF(OR($C$163/$O$5&lt;2*$C$2,$C$2*1000&lt;$O$5),"nc",IF(($N167*$A167)/($N167-($A167-$C$163/1000))&lt;=0,"infini",($N167*$A167)/($N167-($A167-$C$163/1000))))</f>
        <v>infini</v>
      </c>
      <c r="Q167" s="22" t="str">
        <f aca="true" t="shared" si="207" ref="Q167:Q183">IF(OR($C$163/$O$5&lt;2*$C$2,$C$2*1000&lt;$O$5),"nc",IF(P167="infini","infini",P167-O167))</f>
        <v>infini</v>
      </c>
      <c r="R167" s="24">
        <f aca="true" t="shared" si="208" ref="R167:R183">($C$163*($C$163/S$5))/$C$2/1000</f>
        <v>0.3526170798898071</v>
      </c>
      <c r="S167" s="23">
        <f aca="true" t="shared" si="209" ref="S167:S183">IF(OR($C$163/$S$5&lt;2*$C$2,$C$2*1000&lt;$S$5),"nc",($R167*$A167)/($R167+($A167-$C$163/1000)))</f>
        <v>0.21073982851046452</v>
      </c>
      <c r="T167" s="22" t="str">
        <f aca="true" t="shared" si="210" ref="T167:T183">IF(OR($C$163/$S$5&lt;2*$C$2,$C$2*1000&lt;$S$5),"nc",IF(($R167*$A167)/($R167-($A167-$C$163/1000))&lt;=0,"infini",($R167*$A167)/($R167-($A167-$C$163/1000))))</f>
        <v>infini</v>
      </c>
      <c r="U167" s="22" t="str">
        <f aca="true" t="shared" si="211" ref="U167:U183">IF(OR($C$163/$S$5&lt;2*$C$2,$C$2*1000&lt;$S$5),"nc",IF(T167="infini","infini",T167-S167))</f>
        <v>infini</v>
      </c>
      <c r="V167" s="24">
        <f aca="true" t="shared" si="212" ref="V167:V183">($C$163*($C$163/W$5))/$C$2/1000</f>
        <v>0.4848484848484848</v>
      </c>
      <c r="W167" s="23">
        <f aca="true" t="shared" si="213" ref="W167:W183">IF(OR($C$163/$W$5&lt;2*$C$2,$C$2*1000&lt;$W$5),"nc",($V167*$A167)/($V167+($A167-$C$163/1000)))</f>
        <v>0.25021894157387714</v>
      </c>
      <c r="X167" s="22">
        <f aca="true" t="shared" si="214" ref="X167:X183">IF(OR($C$163/$W$5&lt;2*$C$2,$C$2*1000&lt;$W$5),"nc",IF(($V167*$A167)/($V167-($A167-$C$163/1000))&lt;=0,"infini",($V167*$A167)/($V167-($A167-$C$163/1000))))</f>
        <v>285.71428571429504</v>
      </c>
      <c r="Y167" s="22">
        <f aca="true" t="shared" si="215" ref="Y167:Y183">IF(OR($C$163/$W$5&lt;2*$C$2,$C$2*1000&lt;$W$5),"nc",IF(X167="infini","infini",X167-W167))</f>
        <v>285.46406677272114</v>
      </c>
      <c r="Z167" s="24">
        <f aca="true" t="shared" si="216" ref="Z167:Z183">($C$163*($C$163/AA$5))/$C$2/1000</f>
        <v>0.7052341597796142</v>
      </c>
      <c r="AA167" s="23">
        <f aca="true" t="shared" si="217" ref="AA167:AA183">IF(OR($C$163/$AA$5&lt;2*$C$2,$C$2*1000&lt;$AA$5),"nc",($Z167*$A167)/($Z167+($A167-$C$163/1000)))</f>
        <v>0.2965076953012796</v>
      </c>
      <c r="AB167" s="22">
        <f aca="true" t="shared" si="218" ref="AB167:AB183">IF(OR($C$163/$AA$5&lt;2*$C$2,$C$2*1000&lt;$AA$5),"nc",IF(($Z167*$A167)/($Z167-($A167-$C$163/1000))&lt;=0,"infini",($Z167*$A167)/($Z167-($A167-$C$163/1000))))</f>
        <v>1.5938636250435825</v>
      </c>
      <c r="AC167" s="22">
        <f aca="true" t="shared" si="219" ref="AC167:AC183">IF(OR($C$163/$AA$5&lt;2*$C$2,$C$2*1000&lt;$AA$5),"nc",IF(AB167="infini","infini",AB167-AA167))</f>
        <v>1.297355929742303</v>
      </c>
      <c r="AD167" s="24">
        <f aca="true" t="shared" si="220" ref="AD167:AD183">($C$163*($C$163/AE$5))/$C$2/1000</f>
        <v>0.9696969696969696</v>
      </c>
      <c r="AE167" s="23">
        <f aca="true" t="shared" si="221" ref="AE167:AE183">IF(OR($C$163/$AE$5&lt;2*$C$2,$C$2*1000&lt;$AE$5),"nc",($AD167*$A167)/($AD167+($A167-$C$163/1000)))</f>
        <v>0.3335278912699074</v>
      </c>
      <c r="AF167" s="22">
        <f aca="true" t="shared" si="222" ref="AF167:AF183">IF(OR($C$163/$AE$5&lt;2*$C$2,$C$2*1000&lt;$AE$5),"nc",IF(($AD167*$A167)/($AD167-($A167-$C$163/1000))&lt;=0,"infini",($AD167*$A167)/($AD167-($A167-$C$163/1000))))</f>
        <v>0.9982530571499876</v>
      </c>
      <c r="AG167" s="22">
        <f aca="true" t="shared" si="223" ref="AG167:AG183">IF(OR($C$163/$AE$5&lt;2*$C$2,$C$2*1000&lt;$AE$5),"nc",IF(AF167="infini","infini",AF167-AE167))</f>
        <v>0.6647251658800801</v>
      </c>
    </row>
    <row r="168" spans="1:33" ht="12.75">
      <c r="A168" s="67">
        <v>0.75</v>
      </c>
      <c r="B168" s="21">
        <f t="shared" si="192"/>
        <v>0.6225589225589225</v>
      </c>
      <c r="C168" s="26" t="str">
        <f t="shared" si="193"/>
        <v>nc</v>
      </c>
      <c r="D168" s="25" t="str">
        <f t="shared" si="194"/>
        <v>nc</v>
      </c>
      <c r="E168" s="25" t="str">
        <f t="shared" si="195"/>
        <v>nc</v>
      </c>
      <c r="F168" s="27">
        <f t="shared" si="196"/>
        <v>0.1212121212121212</v>
      </c>
      <c r="G168" s="26" t="str">
        <f t="shared" si="197"/>
        <v>nc</v>
      </c>
      <c r="H168" s="25" t="str">
        <f t="shared" si="198"/>
        <v>nc</v>
      </c>
      <c r="I168" s="25" t="str">
        <f t="shared" si="199"/>
        <v>nc</v>
      </c>
      <c r="J168" s="27">
        <f t="shared" si="200"/>
        <v>0.1723905723905724</v>
      </c>
      <c r="K168" s="26" t="str">
        <f t="shared" si="201"/>
        <v>nc</v>
      </c>
      <c r="L168" s="25" t="str">
        <f t="shared" si="202"/>
        <v>nc</v>
      </c>
      <c r="M168" s="25" t="str">
        <f t="shared" si="203"/>
        <v>nc</v>
      </c>
      <c r="N168" s="27">
        <f t="shared" si="204"/>
        <v>0.2424242424242424</v>
      </c>
      <c r="O168" s="26">
        <f t="shared" si="205"/>
        <v>0.1862081807460741</v>
      </c>
      <c r="P168" s="25" t="str">
        <f t="shared" si="206"/>
        <v>infini</v>
      </c>
      <c r="Q168" s="25" t="str">
        <f t="shared" si="207"/>
        <v>infini</v>
      </c>
      <c r="R168" s="27">
        <f t="shared" si="208"/>
        <v>0.3526170798898071</v>
      </c>
      <c r="S168" s="26">
        <f t="shared" si="209"/>
        <v>0.24338178997165613</v>
      </c>
      <c r="T168" s="25" t="str">
        <f t="shared" si="210"/>
        <v>infini</v>
      </c>
      <c r="U168" s="25" t="str">
        <f t="shared" si="211"/>
        <v>infini</v>
      </c>
      <c r="V168" s="27">
        <f t="shared" si="212"/>
        <v>0.4848484848484848</v>
      </c>
      <c r="W168" s="26">
        <f t="shared" si="213"/>
        <v>0.29834418974690463</v>
      </c>
      <c r="X168" s="25" t="str">
        <f t="shared" si="214"/>
        <v>infini</v>
      </c>
      <c r="Y168" s="25" t="str">
        <f t="shared" si="215"/>
        <v>infini</v>
      </c>
      <c r="Z168" s="27">
        <f t="shared" si="216"/>
        <v>0.7052341597796142</v>
      </c>
      <c r="AA168" s="26">
        <f t="shared" si="217"/>
        <v>0.3675049096359021</v>
      </c>
      <c r="AB168" s="25" t="str">
        <f t="shared" si="218"/>
        <v>infini</v>
      </c>
      <c r="AC168" s="25" t="str">
        <f t="shared" si="219"/>
        <v>infini</v>
      </c>
      <c r="AD168" s="27">
        <f t="shared" si="220"/>
        <v>0.9696969696969696</v>
      </c>
      <c r="AE168" s="26">
        <f t="shared" si="221"/>
        <v>0.4268791576251289</v>
      </c>
      <c r="AF168" s="25">
        <f t="shared" si="222"/>
        <v>3.0856261249678587</v>
      </c>
      <c r="AG168" s="25">
        <f t="shared" si="223"/>
        <v>2.6587469673427298</v>
      </c>
    </row>
    <row r="169" spans="1:33" ht="12.75">
      <c r="A169" s="67">
        <v>1</v>
      </c>
      <c r="B169" s="21">
        <f t="shared" si="192"/>
        <v>0.6225589225589225</v>
      </c>
      <c r="C169" s="23" t="str">
        <f t="shared" si="193"/>
        <v>nc</v>
      </c>
      <c r="D169" s="22" t="str">
        <f t="shared" si="194"/>
        <v>nc</v>
      </c>
      <c r="E169" s="22" t="str">
        <f t="shared" si="195"/>
        <v>nc</v>
      </c>
      <c r="F169" s="24">
        <f t="shared" si="196"/>
        <v>0.1212121212121212</v>
      </c>
      <c r="G169" s="23" t="str">
        <f t="shared" si="197"/>
        <v>nc</v>
      </c>
      <c r="H169" s="22" t="str">
        <f t="shared" si="198"/>
        <v>nc</v>
      </c>
      <c r="I169" s="22" t="str">
        <f t="shared" si="199"/>
        <v>nc</v>
      </c>
      <c r="J169" s="24">
        <f t="shared" si="200"/>
        <v>0.1723905723905724</v>
      </c>
      <c r="K169" s="23" t="str">
        <f t="shared" si="201"/>
        <v>nc</v>
      </c>
      <c r="L169" s="22" t="str">
        <f t="shared" si="202"/>
        <v>nc</v>
      </c>
      <c r="M169" s="22" t="str">
        <f t="shared" si="203"/>
        <v>nc</v>
      </c>
      <c r="N169" s="24">
        <f t="shared" si="204"/>
        <v>0.2424242424242424</v>
      </c>
      <c r="O169" s="23">
        <f t="shared" si="205"/>
        <v>0.19766752322593395</v>
      </c>
      <c r="P169" s="22" t="str">
        <f t="shared" si="206"/>
        <v>infini</v>
      </c>
      <c r="Q169" s="22" t="str">
        <f t="shared" si="207"/>
        <v>infini</v>
      </c>
      <c r="R169" s="24">
        <f t="shared" si="208"/>
        <v>0.3526170798898071</v>
      </c>
      <c r="S169" s="23">
        <f t="shared" si="209"/>
        <v>0.26381308842684953</v>
      </c>
      <c r="T169" s="22" t="str">
        <f t="shared" si="210"/>
        <v>infini</v>
      </c>
      <c r="U169" s="22" t="str">
        <f t="shared" si="211"/>
        <v>infini</v>
      </c>
      <c r="V169" s="24">
        <f t="shared" si="212"/>
        <v>0.4848484848484848</v>
      </c>
      <c r="W169" s="23">
        <f t="shared" si="213"/>
        <v>0.3300874731803928</v>
      </c>
      <c r="X169" s="22" t="str">
        <f t="shared" si="214"/>
        <v>infini</v>
      </c>
      <c r="Y169" s="22" t="str">
        <f t="shared" si="215"/>
        <v>infini</v>
      </c>
      <c r="Z169" s="24">
        <f t="shared" si="216"/>
        <v>0.7052341597796142</v>
      </c>
      <c r="AA169" s="23">
        <f t="shared" si="217"/>
        <v>0.4174875079909718</v>
      </c>
      <c r="AB169" s="22" t="str">
        <f t="shared" si="218"/>
        <v>infini</v>
      </c>
      <c r="AC169" s="22" t="str">
        <f t="shared" si="219"/>
        <v>infini</v>
      </c>
      <c r="AD169" s="24">
        <f t="shared" si="220"/>
        <v>0.9696969696969696</v>
      </c>
      <c r="AE169" s="23">
        <f t="shared" si="221"/>
        <v>0.4963394962154113</v>
      </c>
      <c r="AF169" s="22" t="str">
        <f t="shared" si="222"/>
        <v>infini</v>
      </c>
      <c r="AG169" s="22" t="str">
        <f t="shared" si="223"/>
        <v>infini</v>
      </c>
    </row>
    <row r="170" spans="1:33" ht="12.75">
      <c r="A170" s="67">
        <v>1.25</v>
      </c>
      <c r="B170" s="21">
        <f t="shared" si="192"/>
        <v>0.6225589225589225</v>
      </c>
      <c r="C170" s="26" t="str">
        <f t="shared" si="193"/>
        <v>nc</v>
      </c>
      <c r="D170" s="25" t="str">
        <f t="shared" si="194"/>
        <v>nc</v>
      </c>
      <c r="E170" s="25" t="str">
        <f t="shared" si="195"/>
        <v>nc</v>
      </c>
      <c r="F170" s="27">
        <f t="shared" si="196"/>
        <v>0.1212121212121212</v>
      </c>
      <c r="G170" s="26" t="str">
        <f t="shared" si="197"/>
        <v>nc</v>
      </c>
      <c r="H170" s="25" t="str">
        <f t="shared" si="198"/>
        <v>nc</v>
      </c>
      <c r="I170" s="25" t="str">
        <f t="shared" si="199"/>
        <v>nc</v>
      </c>
      <c r="J170" s="27">
        <f t="shared" si="200"/>
        <v>0.1723905723905724</v>
      </c>
      <c r="K170" s="26" t="str">
        <f t="shared" si="201"/>
        <v>nc</v>
      </c>
      <c r="L170" s="25" t="str">
        <f t="shared" si="202"/>
        <v>nc</v>
      </c>
      <c r="M170" s="25" t="str">
        <f t="shared" si="203"/>
        <v>nc</v>
      </c>
      <c r="N170" s="27">
        <f t="shared" si="204"/>
        <v>0.2424242424242424</v>
      </c>
      <c r="O170" s="26">
        <f t="shared" si="205"/>
        <v>0.2052460900619843</v>
      </c>
      <c r="P170" s="25" t="str">
        <f t="shared" si="206"/>
        <v>infini</v>
      </c>
      <c r="Q170" s="25" t="str">
        <f t="shared" si="207"/>
        <v>infini</v>
      </c>
      <c r="R170" s="27">
        <f t="shared" si="208"/>
        <v>0.3526170798898071</v>
      </c>
      <c r="S170" s="26">
        <f t="shared" si="209"/>
        <v>0.2778057512735657</v>
      </c>
      <c r="T170" s="25" t="str">
        <f t="shared" si="210"/>
        <v>infini</v>
      </c>
      <c r="U170" s="25" t="str">
        <f t="shared" si="211"/>
        <v>infini</v>
      </c>
      <c r="V170" s="27">
        <f t="shared" si="212"/>
        <v>0.4848484848484848</v>
      </c>
      <c r="W170" s="26">
        <f t="shared" si="213"/>
        <v>0.35259687599167866</v>
      </c>
      <c r="X170" s="25" t="str">
        <f t="shared" si="214"/>
        <v>infini</v>
      </c>
      <c r="Y170" s="25" t="str">
        <f t="shared" si="215"/>
        <v>infini</v>
      </c>
      <c r="Z170" s="27">
        <f t="shared" si="216"/>
        <v>0.7052341597796142</v>
      </c>
      <c r="AA170" s="26">
        <f t="shared" si="217"/>
        <v>0.4545829059780493</v>
      </c>
      <c r="AB170" s="25" t="str">
        <f t="shared" si="218"/>
        <v>infini</v>
      </c>
      <c r="AC170" s="25" t="str">
        <f t="shared" si="219"/>
        <v>infini</v>
      </c>
      <c r="AD170" s="27">
        <f t="shared" si="220"/>
        <v>0.9696969696969696</v>
      </c>
      <c r="AE170" s="26">
        <f t="shared" si="221"/>
        <v>0.550039877891147</v>
      </c>
      <c r="AF170" s="25" t="str">
        <f t="shared" si="222"/>
        <v>infini</v>
      </c>
      <c r="AG170" s="25" t="str">
        <f t="shared" si="223"/>
        <v>infini</v>
      </c>
    </row>
    <row r="171" spans="1:33" ht="12.75">
      <c r="A171" s="67">
        <v>1.5</v>
      </c>
      <c r="B171" s="21">
        <f t="shared" si="192"/>
        <v>0.6225589225589225</v>
      </c>
      <c r="C171" s="23" t="str">
        <f t="shared" si="193"/>
        <v>nc</v>
      </c>
      <c r="D171" s="22" t="str">
        <f t="shared" si="194"/>
        <v>nc</v>
      </c>
      <c r="E171" s="22" t="str">
        <f t="shared" si="195"/>
        <v>nc</v>
      </c>
      <c r="F171" s="24">
        <f t="shared" si="196"/>
        <v>0.1212121212121212</v>
      </c>
      <c r="G171" s="23" t="str">
        <f t="shared" si="197"/>
        <v>nc</v>
      </c>
      <c r="H171" s="22" t="str">
        <f t="shared" si="198"/>
        <v>nc</v>
      </c>
      <c r="I171" s="22" t="str">
        <f t="shared" si="199"/>
        <v>nc</v>
      </c>
      <c r="J171" s="24">
        <f t="shared" si="200"/>
        <v>0.1723905723905724</v>
      </c>
      <c r="K171" s="23" t="str">
        <f t="shared" si="201"/>
        <v>nc</v>
      </c>
      <c r="L171" s="22" t="str">
        <f t="shared" si="202"/>
        <v>nc</v>
      </c>
      <c r="M171" s="22" t="str">
        <f t="shared" si="203"/>
        <v>nc</v>
      </c>
      <c r="N171" s="24">
        <f t="shared" si="204"/>
        <v>0.2424242424242424</v>
      </c>
      <c r="O171" s="23">
        <f t="shared" si="205"/>
        <v>0.21062978305132343</v>
      </c>
      <c r="P171" s="22" t="str">
        <f t="shared" si="206"/>
        <v>infini</v>
      </c>
      <c r="Q171" s="22" t="str">
        <f t="shared" si="207"/>
        <v>infini</v>
      </c>
      <c r="R171" s="24">
        <f t="shared" si="208"/>
        <v>0.3526170798898071</v>
      </c>
      <c r="S171" s="23">
        <f t="shared" si="209"/>
        <v>0.28798905641585615</v>
      </c>
      <c r="T171" s="22" t="str">
        <f t="shared" si="210"/>
        <v>infini</v>
      </c>
      <c r="U171" s="22" t="str">
        <f t="shared" si="211"/>
        <v>infini</v>
      </c>
      <c r="V171" s="24">
        <f t="shared" si="212"/>
        <v>0.4848484848484848</v>
      </c>
      <c r="W171" s="23">
        <f t="shared" si="213"/>
        <v>0.3693898910299821</v>
      </c>
      <c r="X171" s="22" t="str">
        <f t="shared" si="214"/>
        <v>infini</v>
      </c>
      <c r="Y171" s="22" t="str">
        <f t="shared" si="215"/>
        <v>infini</v>
      </c>
      <c r="Z171" s="24">
        <f t="shared" si="216"/>
        <v>0.7052341597796142</v>
      </c>
      <c r="AA171" s="23">
        <f t="shared" si="217"/>
        <v>0.4832060722896417</v>
      </c>
      <c r="AB171" s="22" t="str">
        <f t="shared" si="218"/>
        <v>infini</v>
      </c>
      <c r="AC171" s="22" t="str">
        <f t="shared" si="219"/>
        <v>infini</v>
      </c>
      <c r="AD171" s="24">
        <f t="shared" si="220"/>
        <v>0.9696969696969696</v>
      </c>
      <c r="AE171" s="23">
        <f t="shared" si="221"/>
        <v>0.5927975102504569</v>
      </c>
      <c r="AF171" s="22" t="str">
        <f t="shared" si="222"/>
        <v>infini</v>
      </c>
      <c r="AG171" s="22" t="str">
        <f t="shared" si="223"/>
        <v>infini</v>
      </c>
    </row>
    <row r="172" spans="1:33" ht="12.75">
      <c r="A172" s="67">
        <v>1.75</v>
      </c>
      <c r="B172" s="21">
        <f t="shared" si="192"/>
        <v>0.6225589225589225</v>
      </c>
      <c r="C172" s="26" t="str">
        <f t="shared" si="193"/>
        <v>nc</v>
      </c>
      <c r="D172" s="25" t="str">
        <f t="shared" si="194"/>
        <v>nc</v>
      </c>
      <c r="E172" s="25" t="str">
        <f t="shared" si="195"/>
        <v>nc</v>
      </c>
      <c r="F172" s="27">
        <f t="shared" si="196"/>
        <v>0.1212121212121212</v>
      </c>
      <c r="G172" s="26" t="str">
        <f t="shared" si="197"/>
        <v>nc</v>
      </c>
      <c r="H172" s="25" t="str">
        <f t="shared" si="198"/>
        <v>nc</v>
      </c>
      <c r="I172" s="25" t="str">
        <f t="shared" si="199"/>
        <v>nc</v>
      </c>
      <c r="J172" s="27">
        <f t="shared" si="200"/>
        <v>0.1723905723905724</v>
      </c>
      <c r="K172" s="26" t="str">
        <f t="shared" si="201"/>
        <v>nc</v>
      </c>
      <c r="L172" s="25" t="str">
        <f t="shared" si="202"/>
        <v>nc</v>
      </c>
      <c r="M172" s="25" t="str">
        <f t="shared" si="203"/>
        <v>nc</v>
      </c>
      <c r="N172" s="27">
        <f t="shared" si="204"/>
        <v>0.2424242424242424</v>
      </c>
      <c r="O172" s="26">
        <f t="shared" si="205"/>
        <v>0.21465149796081076</v>
      </c>
      <c r="P172" s="25" t="str">
        <f t="shared" si="206"/>
        <v>infini</v>
      </c>
      <c r="Q172" s="25" t="str">
        <f t="shared" si="207"/>
        <v>infini</v>
      </c>
      <c r="R172" s="27">
        <f t="shared" si="208"/>
        <v>0.3526170798898071</v>
      </c>
      <c r="S172" s="26">
        <f t="shared" si="209"/>
        <v>0.2957322144797885</v>
      </c>
      <c r="T172" s="25" t="str">
        <f t="shared" si="210"/>
        <v>infini</v>
      </c>
      <c r="U172" s="25" t="str">
        <f t="shared" si="211"/>
        <v>infini</v>
      </c>
      <c r="V172" s="27">
        <f t="shared" si="212"/>
        <v>0.4848484848484848</v>
      </c>
      <c r="W172" s="26">
        <f t="shared" si="213"/>
        <v>0.3823987326213433</v>
      </c>
      <c r="X172" s="25" t="str">
        <f t="shared" si="214"/>
        <v>infini</v>
      </c>
      <c r="Y172" s="25" t="str">
        <f t="shared" si="215"/>
        <v>infini</v>
      </c>
      <c r="Z172" s="27">
        <f t="shared" si="216"/>
        <v>0.7052341597796142</v>
      </c>
      <c r="AA172" s="26">
        <f t="shared" si="217"/>
        <v>0.5059619941227093</v>
      </c>
      <c r="AB172" s="25" t="str">
        <f t="shared" si="218"/>
        <v>infini</v>
      </c>
      <c r="AC172" s="25" t="str">
        <f t="shared" si="219"/>
        <v>infini</v>
      </c>
      <c r="AD172" s="27">
        <f t="shared" si="220"/>
        <v>0.9696969696969696</v>
      </c>
      <c r="AE172" s="26">
        <f t="shared" si="221"/>
        <v>0.6276478895339713</v>
      </c>
      <c r="AF172" s="25" t="str">
        <f t="shared" si="222"/>
        <v>infini</v>
      </c>
      <c r="AG172" s="25" t="str">
        <f t="shared" si="223"/>
        <v>infini</v>
      </c>
    </row>
    <row r="173" spans="1:33" ht="12.75">
      <c r="A173" s="67">
        <v>2</v>
      </c>
      <c r="B173" s="21">
        <f t="shared" si="192"/>
        <v>0.6225589225589225</v>
      </c>
      <c r="C173" s="23" t="str">
        <f t="shared" si="193"/>
        <v>nc</v>
      </c>
      <c r="D173" s="22" t="str">
        <f t="shared" si="194"/>
        <v>nc</v>
      </c>
      <c r="E173" s="22" t="str">
        <f t="shared" si="195"/>
        <v>nc</v>
      </c>
      <c r="F173" s="24">
        <f t="shared" si="196"/>
        <v>0.1212121212121212</v>
      </c>
      <c r="G173" s="23" t="str">
        <f t="shared" si="197"/>
        <v>nc</v>
      </c>
      <c r="H173" s="22" t="str">
        <f t="shared" si="198"/>
        <v>nc</v>
      </c>
      <c r="I173" s="22" t="str">
        <f t="shared" si="199"/>
        <v>nc</v>
      </c>
      <c r="J173" s="24">
        <f t="shared" si="200"/>
        <v>0.1723905723905724</v>
      </c>
      <c r="K173" s="23" t="str">
        <f t="shared" si="201"/>
        <v>nc</v>
      </c>
      <c r="L173" s="22" t="str">
        <f t="shared" si="202"/>
        <v>nc</v>
      </c>
      <c r="M173" s="22" t="str">
        <f t="shared" si="203"/>
        <v>nc</v>
      </c>
      <c r="N173" s="24">
        <f t="shared" si="204"/>
        <v>0.2424242424242424</v>
      </c>
      <c r="O173" s="23">
        <f t="shared" si="205"/>
        <v>0.2177700348432056</v>
      </c>
      <c r="P173" s="22" t="str">
        <f t="shared" si="206"/>
        <v>infini</v>
      </c>
      <c r="Q173" s="22" t="str">
        <f t="shared" si="207"/>
        <v>infini</v>
      </c>
      <c r="R173" s="24">
        <f t="shared" si="208"/>
        <v>0.3526170798898071</v>
      </c>
      <c r="S173" s="23">
        <f t="shared" si="209"/>
        <v>0.3018184561985965</v>
      </c>
      <c r="T173" s="22" t="str">
        <f t="shared" si="210"/>
        <v>infini</v>
      </c>
      <c r="U173" s="22" t="str">
        <f t="shared" si="211"/>
        <v>infini</v>
      </c>
      <c r="V173" s="24">
        <f t="shared" si="212"/>
        <v>0.4848484848484848</v>
      </c>
      <c r="W173" s="23">
        <f t="shared" si="213"/>
        <v>0.39277297721916726</v>
      </c>
      <c r="X173" s="22" t="str">
        <f t="shared" si="214"/>
        <v>infini</v>
      </c>
      <c r="Y173" s="22" t="str">
        <f t="shared" si="215"/>
        <v>infini</v>
      </c>
      <c r="Z173" s="24">
        <f t="shared" si="216"/>
        <v>0.7052341597796142</v>
      </c>
      <c r="AA173" s="23">
        <f t="shared" si="217"/>
        <v>0.5244869861666557</v>
      </c>
      <c r="AB173" s="22" t="str">
        <f t="shared" si="218"/>
        <v>infini</v>
      </c>
      <c r="AC173" s="22" t="str">
        <f t="shared" si="219"/>
        <v>infini</v>
      </c>
      <c r="AD173" s="24">
        <f t="shared" si="220"/>
        <v>0.9696969696969696</v>
      </c>
      <c r="AE173" s="23">
        <f t="shared" si="221"/>
        <v>0.6565988181221273</v>
      </c>
      <c r="AF173" s="22" t="str">
        <f t="shared" si="222"/>
        <v>infini</v>
      </c>
      <c r="AG173" s="22" t="str">
        <f t="shared" si="223"/>
        <v>infini</v>
      </c>
    </row>
    <row r="174" spans="1:33" ht="12.75">
      <c r="A174" s="67">
        <v>2.25</v>
      </c>
      <c r="B174" s="21">
        <f t="shared" si="192"/>
        <v>0.6225589225589225</v>
      </c>
      <c r="C174" s="26" t="str">
        <f t="shared" si="193"/>
        <v>nc</v>
      </c>
      <c r="D174" s="25" t="str">
        <f t="shared" si="194"/>
        <v>nc</v>
      </c>
      <c r="E174" s="25" t="str">
        <f t="shared" si="195"/>
        <v>nc</v>
      </c>
      <c r="F174" s="27">
        <f t="shared" si="196"/>
        <v>0.1212121212121212</v>
      </c>
      <c r="G174" s="26" t="str">
        <f t="shared" si="197"/>
        <v>nc</v>
      </c>
      <c r="H174" s="25" t="str">
        <f t="shared" si="198"/>
        <v>nc</v>
      </c>
      <c r="I174" s="25" t="str">
        <f t="shared" si="199"/>
        <v>nc</v>
      </c>
      <c r="J174" s="27">
        <f t="shared" si="200"/>
        <v>0.1723905723905724</v>
      </c>
      <c r="K174" s="26" t="str">
        <f t="shared" si="201"/>
        <v>nc</v>
      </c>
      <c r="L174" s="25" t="str">
        <f t="shared" si="202"/>
        <v>nc</v>
      </c>
      <c r="M174" s="25" t="str">
        <f t="shared" si="203"/>
        <v>nc</v>
      </c>
      <c r="N174" s="27">
        <f t="shared" si="204"/>
        <v>0.2424242424242424</v>
      </c>
      <c r="O174" s="26">
        <f t="shared" si="205"/>
        <v>0.220258926604831</v>
      </c>
      <c r="P174" s="25" t="str">
        <f t="shared" si="206"/>
        <v>infini</v>
      </c>
      <c r="Q174" s="25" t="str">
        <f t="shared" si="207"/>
        <v>infini</v>
      </c>
      <c r="R174" s="27">
        <f t="shared" si="208"/>
        <v>0.3526170798898071</v>
      </c>
      <c r="S174" s="26">
        <f t="shared" si="209"/>
        <v>0.3067282111142115</v>
      </c>
      <c r="T174" s="25" t="str">
        <f t="shared" si="210"/>
        <v>infini</v>
      </c>
      <c r="U174" s="25" t="str">
        <f t="shared" si="211"/>
        <v>infini</v>
      </c>
      <c r="V174" s="27">
        <f t="shared" si="212"/>
        <v>0.4848484848484848</v>
      </c>
      <c r="W174" s="26">
        <f t="shared" si="213"/>
        <v>0.401239383874635</v>
      </c>
      <c r="X174" s="25" t="str">
        <f t="shared" si="214"/>
        <v>infini</v>
      </c>
      <c r="Y174" s="25" t="str">
        <f t="shared" si="215"/>
        <v>infini</v>
      </c>
      <c r="Z174" s="27">
        <f t="shared" si="216"/>
        <v>0.7052341597796142</v>
      </c>
      <c r="AA174" s="26">
        <f t="shared" si="217"/>
        <v>0.5398606484701136</v>
      </c>
      <c r="AB174" s="25" t="str">
        <f t="shared" si="218"/>
        <v>infini</v>
      </c>
      <c r="AC174" s="25" t="str">
        <f t="shared" si="219"/>
        <v>infini</v>
      </c>
      <c r="AD174" s="27">
        <f t="shared" si="220"/>
        <v>0.9696969696969696</v>
      </c>
      <c r="AE174" s="26">
        <f t="shared" si="221"/>
        <v>0.6810313841962883</v>
      </c>
      <c r="AF174" s="25" t="str">
        <f t="shared" si="222"/>
        <v>infini</v>
      </c>
      <c r="AG174" s="25" t="str">
        <f t="shared" si="223"/>
        <v>infini</v>
      </c>
    </row>
    <row r="175" spans="1:33" ht="12.75">
      <c r="A175" s="67">
        <v>2.75</v>
      </c>
      <c r="B175" s="21">
        <f t="shared" si="192"/>
        <v>0.6225589225589225</v>
      </c>
      <c r="C175" s="23" t="str">
        <f t="shared" si="193"/>
        <v>nc</v>
      </c>
      <c r="D175" s="22" t="str">
        <f t="shared" si="194"/>
        <v>nc</v>
      </c>
      <c r="E175" s="22" t="str">
        <f t="shared" si="195"/>
        <v>nc</v>
      </c>
      <c r="F175" s="24">
        <f t="shared" si="196"/>
        <v>0.1212121212121212</v>
      </c>
      <c r="G175" s="23" t="str">
        <f t="shared" si="197"/>
        <v>nc</v>
      </c>
      <c r="H175" s="22" t="str">
        <f t="shared" si="198"/>
        <v>nc</v>
      </c>
      <c r="I175" s="22" t="str">
        <f t="shared" si="199"/>
        <v>nc</v>
      </c>
      <c r="J175" s="24">
        <f t="shared" si="200"/>
        <v>0.1723905723905724</v>
      </c>
      <c r="K175" s="23" t="str">
        <f t="shared" si="201"/>
        <v>nc</v>
      </c>
      <c r="L175" s="22" t="str">
        <f t="shared" si="202"/>
        <v>nc</v>
      </c>
      <c r="M175" s="22" t="str">
        <f t="shared" si="203"/>
        <v>nc</v>
      </c>
      <c r="N175" s="24">
        <f t="shared" si="204"/>
        <v>0.2424242424242424</v>
      </c>
      <c r="O175" s="23">
        <f t="shared" si="205"/>
        <v>0.2239824072000163</v>
      </c>
      <c r="P175" s="22" t="str">
        <f t="shared" si="206"/>
        <v>infini</v>
      </c>
      <c r="Q175" s="22" t="str">
        <f t="shared" si="207"/>
        <v>infini</v>
      </c>
      <c r="R175" s="24">
        <f t="shared" si="208"/>
        <v>0.3526170798898071</v>
      </c>
      <c r="S175" s="23">
        <f t="shared" si="209"/>
        <v>0.3141617326019553</v>
      </c>
      <c r="T175" s="22" t="str">
        <f t="shared" si="210"/>
        <v>infini</v>
      </c>
      <c r="U175" s="22" t="str">
        <f t="shared" si="211"/>
        <v>infini</v>
      </c>
      <c r="V175" s="24">
        <f t="shared" si="212"/>
        <v>0.4848484848484848</v>
      </c>
      <c r="W175" s="23">
        <f t="shared" si="213"/>
        <v>0.41422680800587447</v>
      </c>
      <c r="X175" s="22" t="str">
        <f t="shared" si="214"/>
        <v>infini</v>
      </c>
      <c r="Y175" s="22" t="str">
        <f t="shared" si="215"/>
        <v>infini</v>
      </c>
      <c r="Z175" s="24">
        <f t="shared" si="216"/>
        <v>0.7052341597796142</v>
      </c>
      <c r="AA175" s="23">
        <f t="shared" si="217"/>
        <v>0.5639028485103833</v>
      </c>
      <c r="AB175" s="22" t="str">
        <f t="shared" si="218"/>
        <v>infini</v>
      </c>
      <c r="AC175" s="22" t="str">
        <f t="shared" si="219"/>
        <v>infini</v>
      </c>
      <c r="AD175" s="24">
        <f t="shared" si="220"/>
        <v>0.9696969696969696</v>
      </c>
      <c r="AE175" s="23">
        <f t="shared" si="221"/>
        <v>0.7200013090932892</v>
      </c>
      <c r="AF175" s="22" t="str">
        <f t="shared" si="222"/>
        <v>infini</v>
      </c>
      <c r="AG175" s="22" t="str">
        <f t="shared" si="223"/>
        <v>infini</v>
      </c>
    </row>
    <row r="176" spans="1:33" ht="12.75">
      <c r="A176" s="67">
        <v>3</v>
      </c>
      <c r="B176" s="21">
        <f t="shared" si="192"/>
        <v>0.6225589225589225</v>
      </c>
      <c r="C176" s="26" t="str">
        <f t="shared" si="193"/>
        <v>nc</v>
      </c>
      <c r="D176" s="25" t="str">
        <f t="shared" si="194"/>
        <v>nc</v>
      </c>
      <c r="E176" s="25" t="str">
        <f t="shared" si="195"/>
        <v>nc</v>
      </c>
      <c r="F176" s="27">
        <f t="shared" si="196"/>
        <v>0.1212121212121212</v>
      </c>
      <c r="G176" s="26" t="str">
        <f t="shared" si="197"/>
        <v>nc</v>
      </c>
      <c r="H176" s="25" t="str">
        <f t="shared" si="198"/>
        <v>nc</v>
      </c>
      <c r="I176" s="25" t="str">
        <f t="shared" si="199"/>
        <v>nc</v>
      </c>
      <c r="J176" s="27">
        <f t="shared" si="200"/>
        <v>0.1723905723905724</v>
      </c>
      <c r="K176" s="26" t="str">
        <f t="shared" si="201"/>
        <v>nc</v>
      </c>
      <c r="L176" s="25" t="str">
        <f t="shared" si="202"/>
        <v>nc</v>
      </c>
      <c r="M176" s="25" t="str">
        <f t="shared" si="203"/>
        <v>nc</v>
      </c>
      <c r="N176" s="27">
        <f t="shared" si="204"/>
        <v>0.2424242424242424</v>
      </c>
      <c r="O176" s="26">
        <f t="shared" si="205"/>
        <v>0.2254113757607634</v>
      </c>
      <c r="P176" s="25" t="str">
        <f t="shared" si="206"/>
        <v>infini</v>
      </c>
      <c r="Q176" s="25" t="str">
        <f t="shared" si="207"/>
        <v>infini</v>
      </c>
      <c r="R176" s="27">
        <f t="shared" si="208"/>
        <v>0.3526170798898071</v>
      </c>
      <c r="S176" s="26">
        <f t="shared" si="209"/>
        <v>0.31704304519844906</v>
      </c>
      <c r="T176" s="25" t="str">
        <f t="shared" si="210"/>
        <v>infini</v>
      </c>
      <c r="U176" s="25" t="str">
        <f t="shared" si="211"/>
        <v>infini</v>
      </c>
      <c r="V176" s="27">
        <f t="shared" si="212"/>
        <v>0.4848484848484848</v>
      </c>
      <c r="W176" s="26">
        <f t="shared" si="213"/>
        <v>0.41931651408204623</v>
      </c>
      <c r="X176" s="25" t="str">
        <f t="shared" si="214"/>
        <v>infini</v>
      </c>
      <c r="Y176" s="25" t="str">
        <f t="shared" si="215"/>
        <v>infini</v>
      </c>
      <c r="Z176" s="27">
        <f t="shared" si="216"/>
        <v>0.7052341597796142</v>
      </c>
      <c r="AA176" s="26">
        <f t="shared" si="217"/>
        <v>0.5734801283161786</v>
      </c>
      <c r="AB176" s="25" t="str">
        <f t="shared" si="218"/>
        <v>infini</v>
      </c>
      <c r="AC176" s="25" t="str">
        <f t="shared" si="219"/>
        <v>infini</v>
      </c>
      <c r="AD176" s="27">
        <f t="shared" si="220"/>
        <v>0.9696969696969696</v>
      </c>
      <c r="AE176" s="26">
        <f t="shared" si="221"/>
        <v>0.7357900545710956</v>
      </c>
      <c r="AF176" s="25" t="str">
        <f t="shared" si="222"/>
        <v>infini</v>
      </c>
      <c r="AG176" s="25" t="str">
        <f t="shared" si="223"/>
        <v>infini</v>
      </c>
    </row>
    <row r="177" spans="1:33" ht="12.75">
      <c r="A177" s="67">
        <v>4</v>
      </c>
      <c r="B177" s="21">
        <f t="shared" si="192"/>
        <v>0.6225589225589225</v>
      </c>
      <c r="C177" s="23" t="str">
        <f t="shared" si="193"/>
        <v>nc</v>
      </c>
      <c r="D177" s="22" t="str">
        <f t="shared" si="194"/>
        <v>nc</v>
      </c>
      <c r="E177" s="22" t="str">
        <f t="shared" si="195"/>
        <v>nc</v>
      </c>
      <c r="F177" s="24">
        <f t="shared" si="196"/>
        <v>0.1212121212121212</v>
      </c>
      <c r="G177" s="23" t="str">
        <f t="shared" si="197"/>
        <v>nc</v>
      </c>
      <c r="H177" s="22" t="str">
        <f t="shared" si="198"/>
        <v>nc</v>
      </c>
      <c r="I177" s="22" t="str">
        <f t="shared" si="199"/>
        <v>nc</v>
      </c>
      <c r="J177" s="24">
        <f t="shared" si="200"/>
        <v>0.1723905723905724</v>
      </c>
      <c r="K177" s="23" t="str">
        <f t="shared" si="201"/>
        <v>nc</v>
      </c>
      <c r="L177" s="22" t="str">
        <f t="shared" si="202"/>
        <v>nc</v>
      </c>
      <c r="M177" s="22" t="str">
        <f t="shared" si="203"/>
        <v>nc</v>
      </c>
      <c r="N177" s="24">
        <f t="shared" si="204"/>
        <v>0.2424242424242424</v>
      </c>
      <c r="O177" s="23">
        <f t="shared" si="205"/>
        <v>0.2294367328209246</v>
      </c>
      <c r="P177" s="22" t="str">
        <f t="shared" si="206"/>
        <v>infini</v>
      </c>
      <c r="Q177" s="22" t="str">
        <f t="shared" si="207"/>
        <v>infini</v>
      </c>
      <c r="R177" s="24">
        <f t="shared" si="208"/>
        <v>0.3526170798898071</v>
      </c>
      <c r="S177" s="23">
        <f t="shared" si="209"/>
        <v>0.3252462215536605</v>
      </c>
      <c r="T177" s="22" t="str">
        <f t="shared" si="210"/>
        <v>infini</v>
      </c>
      <c r="U177" s="22" t="str">
        <f t="shared" si="211"/>
        <v>infini</v>
      </c>
      <c r="V177" s="24">
        <f t="shared" si="212"/>
        <v>0.4848484848484848</v>
      </c>
      <c r="W177" s="23">
        <f t="shared" si="213"/>
        <v>0.43398068785939026</v>
      </c>
      <c r="X177" s="22" t="str">
        <f t="shared" si="214"/>
        <v>infini</v>
      </c>
      <c r="Y177" s="22" t="str">
        <f t="shared" si="215"/>
        <v>infini</v>
      </c>
      <c r="Z177" s="24">
        <f t="shared" si="216"/>
        <v>0.7052341597796142</v>
      </c>
      <c r="AA177" s="23">
        <f t="shared" si="217"/>
        <v>0.6015772603795576</v>
      </c>
      <c r="AB177" s="22" t="str">
        <f t="shared" si="218"/>
        <v>infini</v>
      </c>
      <c r="AC177" s="22" t="str">
        <f t="shared" si="219"/>
        <v>infini</v>
      </c>
      <c r="AD177" s="24">
        <f t="shared" si="220"/>
        <v>0.9696969696969696</v>
      </c>
      <c r="AE177" s="23">
        <f t="shared" si="221"/>
        <v>0.7830087109719095</v>
      </c>
      <c r="AF177" s="22" t="str">
        <f t="shared" si="222"/>
        <v>infini</v>
      </c>
      <c r="AG177" s="22" t="str">
        <f t="shared" si="223"/>
        <v>infini</v>
      </c>
    </row>
    <row r="178" spans="1:33" ht="12.75">
      <c r="A178" s="67">
        <v>5</v>
      </c>
      <c r="B178" s="21">
        <f t="shared" si="192"/>
        <v>0.6225589225589225</v>
      </c>
      <c r="C178" s="26" t="str">
        <f t="shared" si="193"/>
        <v>nc</v>
      </c>
      <c r="D178" s="25" t="str">
        <f t="shared" si="194"/>
        <v>nc</v>
      </c>
      <c r="E178" s="25" t="str">
        <f t="shared" si="195"/>
        <v>nc</v>
      </c>
      <c r="F178" s="27">
        <f t="shared" si="196"/>
        <v>0.1212121212121212</v>
      </c>
      <c r="G178" s="26" t="str">
        <f t="shared" si="197"/>
        <v>nc</v>
      </c>
      <c r="H178" s="25" t="str">
        <f t="shared" si="198"/>
        <v>nc</v>
      </c>
      <c r="I178" s="25" t="str">
        <f t="shared" si="199"/>
        <v>nc</v>
      </c>
      <c r="J178" s="27">
        <f t="shared" si="200"/>
        <v>0.1723905723905724</v>
      </c>
      <c r="K178" s="26" t="str">
        <f t="shared" si="201"/>
        <v>nc</v>
      </c>
      <c r="L178" s="25" t="str">
        <f t="shared" si="202"/>
        <v>nc</v>
      </c>
      <c r="M178" s="25" t="str">
        <f t="shared" si="203"/>
        <v>nc</v>
      </c>
      <c r="N178" s="27">
        <f t="shared" si="204"/>
        <v>0.2424242424242424</v>
      </c>
      <c r="O178" s="26">
        <f t="shared" si="205"/>
        <v>0.23192170323298852</v>
      </c>
      <c r="P178" s="25" t="str">
        <f t="shared" si="206"/>
        <v>infini</v>
      </c>
      <c r="Q178" s="25" t="str">
        <f t="shared" si="207"/>
        <v>infini</v>
      </c>
      <c r="R178" s="27">
        <f t="shared" si="208"/>
        <v>0.3526170798898071</v>
      </c>
      <c r="S178" s="26">
        <f t="shared" si="209"/>
        <v>0.33037509962874095</v>
      </c>
      <c r="T178" s="25" t="str">
        <f t="shared" si="210"/>
        <v>infini</v>
      </c>
      <c r="U178" s="25" t="str">
        <f t="shared" si="211"/>
        <v>infini</v>
      </c>
      <c r="V178" s="27">
        <f t="shared" si="212"/>
        <v>0.4848484848484848</v>
      </c>
      <c r="W178" s="26">
        <f t="shared" si="213"/>
        <v>0.4432820603750166</v>
      </c>
      <c r="X178" s="25" t="str">
        <f t="shared" si="214"/>
        <v>infini</v>
      </c>
      <c r="Y178" s="25" t="str">
        <f t="shared" si="215"/>
        <v>infini</v>
      </c>
      <c r="Z178" s="27">
        <f t="shared" si="216"/>
        <v>0.7052341597796142</v>
      </c>
      <c r="AA178" s="26">
        <f t="shared" si="217"/>
        <v>0.6197970939263758</v>
      </c>
      <c r="AB178" s="25" t="str">
        <f t="shared" si="218"/>
        <v>infini</v>
      </c>
      <c r="AC178" s="25" t="str">
        <f t="shared" si="219"/>
        <v>infini</v>
      </c>
      <c r="AD178" s="27">
        <f t="shared" si="220"/>
        <v>0.9696969696969696</v>
      </c>
      <c r="AE178" s="26">
        <f t="shared" si="221"/>
        <v>0.8143654057575633</v>
      </c>
      <c r="AF178" s="25" t="str">
        <f t="shared" si="222"/>
        <v>infini</v>
      </c>
      <c r="AG178" s="25" t="str">
        <f t="shared" si="223"/>
        <v>infini</v>
      </c>
    </row>
    <row r="179" spans="1:33" ht="12.75">
      <c r="A179" s="67">
        <v>10</v>
      </c>
      <c r="B179" s="21">
        <f t="shared" si="192"/>
        <v>0.6225589225589225</v>
      </c>
      <c r="C179" s="23" t="str">
        <f t="shared" si="193"/>
        <v>nc</v>
      </c>
      <c r="D179" s="22" t="str">
        <f t="shared" si="194"/>
        <v>nc</v>
      </c>
      <c r="E179" s="22" t="str">
        <f t="shared" si="195"/>
        <v>nc</v>
      </c>
      <c r="F179" s="24">
        <f t="shared" si="196"/>
        <v>0.1212121212121212</v>
      </c>
      <c r="G179" s="23" t="str">
        <f t="shared" si="197"/>
        <v>nc</v>
      </c>
      <c r="H179" s="22" t="str">
        <f t="shared" si="198"/>
        <v>nc</v>
      </c>
      <c r="I179" s="22" t="str">
        <f t="shared" si="199"/>
        <v>nc</v>
      </c>
      <c r="J179" s="24">
        <f t="shared" si="200"/>
        <v>0.1723905723905724</v>
      </c>
      <c r="K179" s="23" t="str">
        <f t="shared" si="201"/>
        <v>nc</v>
      </c>
      <c r="L179" s="22" t="str">
        <f t="shared" si="202"/>
        <v>nc</v>
      </c>
      <c r="M179" s="22" t="str">
        <f t="shared" si="203"/>
        <v>nc</v>
      </c>
      <c r="N179" s="24">
        <f t="shared" si="204"/>
        <v>0.2424242424242424</v>
      </c>
      <c r="O179" s="23">
        <f t="shared" si="205"/>
        <v>0.23705670396358805</v>
      </c>
      <c r="P179" s="22" t="str">
        <f t="shared" si="206"/>
        <v>infini</v>
      </c>
      <c r="Q179" s="22" t="str">
        <f t="shared" si="207"/>
        <v>infini</v>
      </c>
      <c r="R179" s="24">
        <f t="shared" si="208"/>
        <v>0.3526170798898071</v>
      </c>
      <c r="S179" s="23">
        <f t="shared" si="209"/>
        <v>0.34113392918059626</v>
      </c>
      <c r="T179" s="22" t="str">
        <f t="shared" si="210"/>
        <v>infini</v>
      </c>
      <c r="U179" s="22" t="str">
        <f t="shared" si="211"/>
        <v>infini</v>
      </c>
      <c r="V179" s="24">
        <f t="shared" si="212"/>
        <v>0.4848484848484848</v>
      </c>
      <c r="W179" s="23">
        <f t="shared" si="213"/>
        <v>0.4631344942571322</v>
      </c>
      <c r="X179" s="22" t="str">
        <f t="shared" si="214"/>
        <v>infini</v>
      </c>
      <c r="Y179" s="22" t="str">
        <f t="shared" si="215"/>
        <v>infini</v>
      </c>
      <c r="Z179" s="24">
        <f t="shared" si="216"/>
        <v>0.7052341597796142</v>
      </c>
      <c r="AA179" s="23">
        <f t="shared" si="217"/>
        <v>0.6597611664577422</v>
      </c>
      <c r="AB179" s="22" t="str">
        <f t="shared" si="218"/>
        <v>infini</v>
      </c>
      <c r="AC179" s="22" t="str">
        <f t="shared" si="219"/>
        <v>infini</v>
      </c>
      <c r="AD179" s="24">
        <f t="shared" si="220"/>
        <v>0.9696969696969696</v>
      </c>
      <c r="AE179" s="23">
        <f t="shared" si="221"/>
        <v>0.8852691218130311</v>
      </c>
      <c r="AF179" s="22" t="str">
        <f t="shared" si="222"/>
        <v>infini</v>
      </c>
      <c r="AG179" s="22" t="str">
        <f t="shared" si="223"/>
        <v>infini</v>
      </c>
    </row>
    <row r="180" spans="1:33" ht="12.75">
      <c r="A180" s="67">
        <v>20</v>
      </c>
      <c r="B180" s="21">
        <f t="shared" si="192"/>
        <v>0.6225589225589225</v>
      </c>
      <c r="C180" s="26" t="str">
        <f t="shared" si="193"/>
        <v>nc</v>
      </c>
      <c r="D180" s="25" t="str">
        <f t="shared" si="194"/>
        <v>nc</v>
      </c>
      <c r="E180" s="25" t="str">
        <f t="shared" si="195"/>
        <v>nc</v>
      </c>
      <c r="F180" s="27">
        <f t="shared" si="196"/>
        <v>0.1212121212121212</v>
      </c>
      <c r="G180" s="26" t="str">
        <f t="shared" si="197"/>
        <v>nc</v>
      </c>
      <c r="H180" s="25" t="str">
        <f t="shared" si="198"/>
        <v>nc</v>
      </c>
      <c r="I180" s="25" t="str">
        <f t="shared" si="199"/>
        <v>nc</v>
      </c>
      <c r="J180" s="27">
        <f t="shared" si="200"/>
        <v>0.1723905723905724</v>
      </c>
      <c r="K180" s="26" t="str">
        <f t="shared" si="201"/>
        <v>nc</v>
      </c>
      <c r="L180" s="25" t="str">
        <f t="shared" si="202"/>
        <v>nc</v>
      </c>
      <c r="M180" s="25" t="str">
        <f t="shared" si="203"/>
        <v>nc</v>
      </c>
      <c r="N180" s="27">
        <f t="shared" si="204"/>
        <v>0.2424242424242424</v>
      </c>
      <c r="O180" s="26">
        <f t="shared" si="205"/>
        <v>0.23971042980080057</v>
      </c>
      <c r="P180" s="25" t="str">
        <f t="shared" si="206"/>
        <v>infini</v>
      </c>
      <c r="Q180" s="25" t="str">
        <f t="shared" si="207"/>
        <v>infini</v>
      </c>
      <c r="R180" s="27">
        <f t="shared" si="208"/>
        <v>0.3526170798898071</v>
      </c>
      <c r="S180" s="26">
        <f t="shared" si="209"/>
        <v>0.3467804684570653</v>
      </c>
      <c r="T180" s="25" t="str">
        <f t="shared" si="210"/>
        <v>infini</v>
      </c>
      <c r="U180" s="25" t="str">
        <f t="shared" si="211"/>
        <v>infini</v>
      </c>
      <c r="V180" s="27">
        <f t="shared" si="212"/>
        <v>0.4848484848484848</v>
      </c>
      <c r="W180" s="26">
        <f t="shared" si="213"/>
        <v>0.47374280503114846</v>
      </c>
      <c r="X180" s="25" t="str">
        <f t="shared" si="214"/>
        <v>infini</v>
      </c>
      <c r="Y180" s="25" t="str">
        <f t="shared" si="215"/>
        <v>infini</v>
      </c>
      <c r="Z180" s="27">
        <f t="shared" si="216"/>
        <v>0.7052341597796142</v>
      </c>
      <c r="AA180" s="26">
        <f t="shared" si="217"/>
        <v>0.6817402271473219</v>
      </c>
      <c r="AB180" s="25" t="str">
        <f t="shared" si="218"/>
        <v>infini</v>
      </c>
      <c r="AC180" s="25" t="str">
        <f t="shared" si="219"/>
        <v>infini</v>
      </c>
      <c r="AD180" s="27">
        <f t="shared" si="220"/>
        <v>0.9696969696969696</v>
      </c>
      <c r="AE180" s="26">
        <f t="shared" si="221"/>
        <v>0.9255617002568431</v>
      </c>
      <c r="AF180" s="25" t="str">
        <f t="shared" si="222"/>
        <v>infini</v>
      </c>
      <c r="AG180" s="25" t="str">
        <f t="shared" si="223"/>
        <v>infini</v>
      </c>
    </row>
    <row r="181" spans="1:33" ht="12.75">
      <c r="A181" s="67">
        <v>50</v>
      </c>
      <c r="B181" s="21">
        <f t="shared" si="192"/>
        <v>0.6225589225589225</v>
      </c>
      <c r="C181" s="23" t="str">
        <f t="shared" si="193"/>
        <v>nc</v>
      </c>
      <c r="D181" s="22" t="str">
        <f t="shared" si="194"/>
        <v>nc</v>
      </c>
      <c r="E181" s="22" t="str">
        <f t="shared" si="195"/>
        <v>nc</v>
      </c>
      <c r="F181" s="24">
        <f t="shared" si="196"/>
        <v>0.1212121212121212</v>
      </c>
      <c r="G181" s="23" t="str">
        <f t="shared" si="197"/>
        <v>nc</v>
      </c>
      <c r="H181" s="22" t="str">
        <f t="shared" si="198"/>
        <v>nc</v>
      </c>
      <c r="I181" s="22" t="str">
        <f t="shared" si="199"/>
        <v>nc</v>
      </c>
      <c r="J181" s="24">
        <f t="shared" si="200"/>
        <v>0.1723905723905724</v>
      </c>
      <c r="K181" s="23" t="str">
        <f t="shared" si="201"/>
        <v>nc</v>
      </c>
      <c r="L181" s="22" t="str">
        <f t="shared" si="202"/>
        <v>nc</v>
      </c>
      <c r="M181" s="22" t="str">
        <f t="shared" si="203"/>
        <v>nc</v>
      </c>
      <c r="N181" s="24">
        <f t="shared" si="204"/>
        <v>0.2424242424242424</v>
      </c>
      <c r="O181" s="23">
        <f t="shared" si="205"/>
        <v>0.24133137694030424</v>
      </c>
      <c r="P181" s="22" t="str">
        <f t="shared" si="206"/>
        <v>infini</v>
      </c>
      <c r="Q181" s="22" t="str">
        <f t="shared" si="207"/>
        <v>infini</v>
      </c>
      <c r="R181" s="24">
        <f t="shared" si="208"/>
        <v>0.3526170798898071</v>
      </c>
      <c r="S181" s="23">
        <f t="shared" si="209"/>
        <v>0.3502590165427333</v>
      </c>
      <c r="T181" s="22" t="str">
        <f t="shared" si="210"/>
        <v>infini</v>
      </c>
      <c r="U181" s="22" t="str">
        <f t="shared" si="211"/>
        <v>infini</v>
      </c>
      <c r="V181" s="24">
        <f t="shared" si="212"/>
        <v>0.4848484848484848</v>
      </c>
      <c r="W181" s="23">
        <f t="shared" si="213"/>
        <v>0.48034431080198275</v>
      </c>
      <c r="X181" s="22" t="str">
        <f t="shared" si="214"/>
        <v>infini</v>
      </c>
      <c r="Y181" s="22" t="str">
        <f t="shared" si="215"/>
        <v>infini</v>
      </c>
      <c r="Z181" s="24">
        <f t="shared" si="216"/>
        <v>0.7052341597796142</v>
      </c>
      <c r="AA181" s="23">
        <f t="shared" si="217"/>
        <v>0.6956449150095824</v>
      </c>
      <c r="AB181" s="22" t="str">
        <f t="shared" si="218"/>
        <v>infini</v>
      </c>
      <c r="AC181" s="22" t="str">
        <f t="shared" si="219"/>
        <v>infini</v>
      </c>
      <c r="AD181" s="24">
        <f t="shared" si="220"/>
        <v>0.9696969696969696</v>
      </c>
      <c r="AE181" s="23">
        <f t="shared" si="221"/>
        <v>0.9515472157728465</v>
      </c>
      <c r="AF181" s="22" t="str">
        <f t="shared" si="222"/>
        <v>infini</v>
      </c>
      <c r="AG181" s="22" t="str">
        <f t="shared" si="223"/>
        <v>infini</v>
      </c>
    </row>
    <row r="182" spans="1:33" ht="12.75">
      <c r="A182" s="67">
        <v>100</v>
      </c>
      <c r="B182" s="21">
        <f t="shared" si="192"/>
        <v>0.6225589225589225</v>
      </c>
      <c r="C182" s="26" t="str">
        <f t="shared" si="193"/>
        <v>nc</v>
      </c>
      <c r="D182" s="25" t="str">
        <f t="shared" si="194"/>
        <v>nc</v>
      </c>
      <c r="E182" s="25" t="str">
        <f t="shared" si="195"/>
        <v>nc</v>
      </c>
      <c r="F182" s="27">
        <f t="shared" si="196"/>
        <v>0.1212121212121212</v>
      </c>
      <c r="G182" s="26" t="str">
        <f t="shared" si="197"/>
        <v>nc</v>
      </c>
      <c r="H182" s="25" t="str">
        <f t="shared" si="198"/>
        <v>nc</v>
      </c>
      <c r="I182" s="25" t="str">
        <f t="shared" si="199"/>
        <v>nc</v>
      </c>
      <c r="J182" s="27">
        <f t="shared" si="200"/>
        <v>0.1723905723905724</v>
      </c>
      <c r="K182" s="26" t="str">
        <f t="shared" si="201"/>
        <v>nc</v>
      </c>
      <c r="L182" s="25" t="str">
        <f t="shared" si="202"/>
        <v>nc</v>
      </c>
      <c r="M182" s="25" t="str">
        <f t="shared" si="203"/>
        <v>nc</v>
      </c>
      <c r="N182" s="27">
        <f t="shared" si="204"/>
        <v>0.2424242424242424</v>
      </c>
      <c r="O182" s="26">
        <f t="shared" si="205"/>
        <v>0.2418765752211961</v>
      </c>
      <c r="P182" s="25" t="str">
        <f t="shared" si="206"/>
        <v>infini</v>
      </c>
      <c r="Q182" s="25" t="str">
        <f t="shared" si="207"/>
        <v>infini</v>
      </c>
      <c r="R182" s="27">
        <f t="shared" si="208"/>
        <v>0.3526170798898071</v>
      </c>
      <c r="S182" s="26">
        <f t="shared" si="209"/>
        <v>0.3514340927091922</v>
      </c>
      <c r="T182" s="25" t="str">
        <f t="shared" si="210"/>
        <v>infini</v>
      </c>
      <c r="U182" s="25" t="str">
        <f t="shared" si="211"/>
        <v>infini</v>
      </c>
      <c r="V182" s="27">
        <f t="shared" si="212"/>
        <v>0.4848484848484848</v>
      </c>
      <c r="W182" s="26">
        <f t="shared" si="213"/>
        <v>0.48258588822345655</v>
      </c>
      <c r="X182" s="25" t="str">
        <f t="shared" si="214"/>
        <v>infini</v>
      </c>
      <c r="Y182" s="25" t="str">
        <f t="shared" si="215"/>
        <v>infini</v>
      </c>
      <c r="Z182" s="27">
        <f t="shared" si="216"/>
        <v>0.7052341597796142</v>
      </c>
      <c r="AA182" s="26">
        <f t="shared" si="217"/>
        <v>0.7004067174257251</v>
      </c>
      <c r="AB182" s="25" t="str">
        <f t="shared" si="218"/>
        <v>infini</v>
      </c>
      <c r="AC182" s="25" t="str">
        <f t="shared" si="219"/>
        <v>infini</v>
      </c>
      <c r="AD182" s="27">
        <f t="shared" si="220"/>
        <v>0.9696969696969696</v>
      </c>
      <c r="AE182" s="26">
        <f t="shared" si="221"/>
        <v>0.9605363635053813</v>
      </c>
      <c r="AF182" s="25" t="str">
        <f t="shared" si="222"/>
        <v>infini</v>
      </c>
      <c r="AG182" s="25" t="str">
        <f t="shared" si="223"/>
        <v>infini</v>
      </c>
    </row>
    <row r="183" spans="1:33" ht="12.75">
      <c r="A183" s="67">
        <v>200</v>
      </c>
      <c r="B183" s="21">
        <f t="shared" si="192"/>
        <v>0.6225589225589225</v>
      </c>
      <c r="C183" s="23" t="str">
        <f t="shared" si="193"/>
        <v>nc</v>
      </c>
      <c r="D183" s="22" t="str">
        <f t="shared" si="194"/>
        <v>nc</v>
      </c>
      <c r="E183" s="22" t="str">
        <f t="shared" si="195"/>
        <v>nc</v>
      </c>
      <c r="F183" s="24">
        <f t="shared" si="196"/>
        <v>0.1212121212121212</v>
      </c>
      <c r="G183" s="23" t="str">
        <f t="shared" si="197"/>
        <v>nc</v>
      </c>
      <c r="H183" s="22" t="str">
        <f t="shared" si="198"/>
        <v>nc</v>
      </c>
      <c r="I183" s="22" t="str">
        <f t="shared" si="199"/>
        <v>nc</v>
      </c>
      <c r="J183" s="24">
        <f t="shared" si="200"/>
        <v>0.1723905723905724</v>
      </c>
      <c r="K183" s="23" t="str">
        <f t="shared" si="201"/>
        <v>nc</v>
      </c>
      <c r="L183" s="22" t="str">
        <f t="shared" si="202"/>
        <v>nc</v>
      </c>
      <c r="M183" s="22" t="str">
        <f t="shared" si="203"/>
        <v>nc</v>
      </c>
      <c r="N183" s="24">
        <f t="shared" si="204"/>
        <v>0.2424242424242424</v>
      </c>
      <c r="O183" s="23">
        <f t="shared" si="205"/>
        <v>0.24215009916046554</v>
      </c>
      <c r="P183" s="22" t="str">
        <f t="shared" si="206"/>
        <v>infini</v>
      </c>
      <c r="Q183" s="22" t="str">
        <f t="shared" si="207"/>
        <v>infini</v>
      </c>
      <c r="R183" s="24">
        <f t="shared" si="208"/>
        <v>0.3526170798898071</v>
      </c>
      <c r="S183" s="23">
        <f t="shared" si="209"/>
        <v>0.35202459243802764</v>
      </c>
      <c r="T183" s="22" t="str">
        <f t="shared" si="210"/>
        <v>infini</v>
      </c>
      <c r="U183" s="22" t="str">
        <f t="shared" si="211"/>
        <v>infini</v>
      </c>
      <c r="V183" s="24">
        <f t="shared" si="212"/>
        <v>0.4848484848484848</v>
      </c>
      <c r="W183" s="23">
        <f t="shared" si="213"/>
        <v>0.4837145407009506</v>
      </c>
      <c r="X183" s="22" t="str">
        <f t="shared" si="214"/>
        <v>infini</v>
      </c>
      <c r="Y183" s="22" t="str">
        <f t="shared" si="215"/>
        <v>infini</v>
      </c>
      <c r="Z183" s="24">
        <f t="shared" si="216"/>
        <v>0.7052341597796142</v>
      </c>
      <c r="AA183" s="23">
        <f t="shared" si="217"/>
        <v>0.7028121490743633</v>
      </c>
      <c r="AB183" s="22" t="str">
        <f t="shared" si="218"/>
        <v>infini</v>
      </c>
      <c r="AC183" s="22" t="str">
        <f t="shared" si="219"/>
        <v>infini</v>
      </c>
      <c r="AD183" s="24">
        <f t="shared" si="220"/>
        <v>0.9696969696969696</v>
      </c>
      <c r="AE183" s="23">
        <f t="shared" si="221"/>
        <v>0.9650949291499683</v>
      </c>
      <c r="AF183" s="22" t="str">
        <f t="shared" si="222"/>
        <v>infini</v>
      </c>
      <c r="AG183" s="22" t="str">
        <f t="shared" si="223"/>
        <v>infini</v>
      </c>
    </row>
    <row r="184" spans="1:33" ht="12.75">
      <c r="A184" s="29" t="s">
        <v>68</v>
      </c>
      <c r="C184" s="21" t="str">
        <f>IF(OR($C$163/$C$5&lt;2*$C$2,$C$2*1000&lt;$C$5),"nc",B183)</f>
        <v>nc</v>
      </c>
      <c r="D184" s="19" t="str">
        <f>IF(OR($C$163/$C$5&lt;2*$C$2,$C$2*1000&lt;$C$5),"nc","infini")</f>
        <v>nc</v>
      </c>
      <c r="E184" s="19" t="str">
        <f>IF(OR($C$163/$C$5&lt;2*$C$2,$C$2*1000&lt;$C$5),"nc","infini")</f>
        <v>nc</v>
      </c>
      <c r="G184" s="21" t="str">
        <f>IF(OR($C$163/$G$5&lt;2*$C$2,$C$2*1000&lt;$G$5),"nc",F183)</f>
        <v>nc</v>
      </c>
      <c r="H184" s="19" t="str">
        <f>IF(OR($C$163/$G$5&lt;2*$C$2,$C$2*1000&lt;$G$5),"nc","infini")</f>
        <v>nc</v>
      </c>
      <c r="I184" s="19" t="str">
        <f>IF(OR($C$163/$G$5&lt;2*$C$2,$C$2*1000&lt;$G$5),"nc","infini")</f>
        <v>nc</v>
      </c>
      <c r="K184" s="21" t="str">
        <f>IF(OR($C$163/$K$5&lt;2*$C$2,$C$2*1000&lt;$K$5),"nc",J183)</f>
        <v>nc</v>
      </c>
      <c r="L184" s="19" t="str">
        <f>IF(OR($C$163/$K$5&lt;2*$C$2,$C$2*1000&lt;$K$5),"nc","infini")</f>
        <v>nc</v>
      </c>
      <c r="M184" s="19" t="str">
        <f>IF(OR($C$163/$K$5&lt;2*$C$2,$C$2*1000&lt;$K$5),"nc","infini")</f>
        <v>nc</v>
      </c>
      <c r="O184" s="21">
        <f>IF(OR($C$163/$O$5&lt;2*$C$2,$C$2*1000&lt;$O$5),"nc",N183)</f>
        <v>0.2424242424242424</v>
      </c>
      <c r="P184" s="19" t="str">
        <f>IF(OR($C$163/$O$5&lt;2*$C$2,$C$2*1000&lt;$O$5),"nc","infini")</f>
        <v>infini</v>
      </c>
      <c r="Q184" s="19" t="str">
        <f>IF(OR($C$163/$O$5&lt;2*$C$2,$C$2*1000&lt;$O$5),"nc","infini")</f>
        <v>infini</v>
      </c>
      <c r="S184" s="21">
        <f>IF(OR($C$163/$S$5&lt;2*$C$2,$C$2*1000&lt;$S$5),"nc",R183)</f>
        <v>0.3526170798898071</v>
      </c>
      <c r="T184" s="19" t="str">
        <f>IF(OR($C$163/$S$5&lt;2*$C$2,$C$2*1000&lt;$S$5),"nc","infini")</f>
        <v>infini</v>
      </c>
      <c r="U184" s="19" t="str">
        <f>IF(OR($C$163/$S$5&lt;2*$C$2,$C$2*1000&lt;$S$5),"nc","infini")</f>
        <v>infini</v>
      </c>
      <c r="W184" s="21">
        <f>IF(OR($C$163/$W$5&lt;2*$C$2,$C$2*1000&lt;$W$5),"nc",V183)</f>
        <v>0.4848484848484848</v>
      </c>
      <c r="X184" s="19" t="str">
        <f>IF(OR($C$163/$W$5&lt;2*$C$2,$C$2*1000&lt;$W$5),"nc","infini")</f>
        <v>infini</v>
      </c>
      <c r="Y184" s="19" t="str">
        <f>IF(OR($C$163/$W$5&lt;2*$C$2,$C$2*1000&lt;$W$5),"nc","infini")</f>
        <v>infini</v>
      </c>
      <c r="AA184" s="21">
        <f>IF(OR($C$163/$AA$5&lt;2*$C$2,$C$2*1000&lt;$AA$5),"nc",Z183)</f>
        <v>0.7052341597796142</v>
      </c>
      <c r="AB184" s="19" t="str">
        <f>IF(OR($C$163/$AA$5&lt;2*$C$2,$C$2*1000&lt;$AA$5),"nc","infini")</f>
        <v>infini</v>
      </c>
      <c r="AC184" s="19" t="str">
        <f>IF(OR($C$163/$AA$5&lt;2*$C$2,$C$2*1000&lt;$AA$5),"nc","infini")</f>
        <v>infini</v>
      </c>
      <c r="AE184" s="21">
        <f>IF(OR($C$163/$AE$5&lt;2*$C$2,$C$2*1000&lt;$AE$5),"nc",AD183)</f>
        <v>0.9696969696969696</v>
      </c>
      <c r="AF184" s="19" t="str">
        <f>IF(OR($C$163/$AE$5&lt;2*$C$2,$C$2*1000&lt;$AE$5),"nc","infini")</f>
        <v>infini</v>
      </c>
      <c r="AG184" s="19" t="str">
        <f>IF(OR($C$163/$AE$5&lt;2*$C$2,$C$2*1000&lt;$AE$5),"nc","infini")</f>
        <v>infini</v>
      </c>
    </row>
    <row r="187" spans="1:7" ht="26.25">
      <c r="A187" s="57" t="s">
        <v>61</v>
      </c>
      <c r="C187" s="58">
        <f>Résultats!L22</f>
        <v>22</v>
      </c>
      <c r="D187" s="59" t="s">
        <v>60</v>
      </c>
      <c r="F187" s="60" t="s">
        <v>98</v>
      </c>
      <c r="G187" s="28"/>
    </row>
    <row r="188" ht="12.75">
      <c r="A188" s="57"/>
    </row>
    <row r="189" spans="1:31" ht="12.75">
      <c r="A189" s="57" t="s">
        <v>62</v>
      </c>
      <c r="C189" s="61">
        <v>90</v>
      </c>
      <c r="G189" s="61">
        <v>64</v>
      </c>
      <c r="K189" s="61">
        <v>45</v>
      </c>
      <c r="O189" s="61">
        <v>32</v>
      </c>
      <c r="S189" s="61">
        <v>22</v>
      </c>
      <c r="W189" s="61">
        <v>16</v>
      </c>
      <c r="AA189" s="61">
        <v>11</v>
      </c>
      <c r="AE189" s="61">
        <v>8</v>
      </c>
    </row>
    <row r="190" spans="1:33" ht="240.75">
      <c r="A190" s="57" t="s">
        <v>63</v>
      </c>
      <c r="B190" s="62" t="s">
        <v>64</v>
      </c>
      <c r="C190" s="62" t="s">
        <v>65</v>
      </c>
      <c r="D190" s="63" t="s">
        <v>66</v>
      </c>
      <c r="E190" s="63" t="s">
        <v>67</v>
      </c>
      <c r="F190" s="64" t="s">
        <v>64</v>
      </c>
      <c r="G190" s="62" t="s">
        <v>65</v>
      </c>
      <c r="H190" s="63" t="s">
        <v>66</v>
      </c>
      <c r="I190" s="63" t="s">
        <v>67</v>
      </c>
      <c r="J190" s="64" t="s">
        <v>64</v>
      </c>
      <c r="K190" s="62" t="s">
        <v>65</v>
      </c>
      <c r="L190" s="63" t="s">
        <v>66</v>
      </c>
      <c r="M190" s="63" t="s">
        <v>67</v>
      </c>
      <c r="N190" s="64" t="s">
        <v>64</v>
      </c>
      <c r="O190" s="62" t="s">
        <v>65</v>
      </c>
      <c r="P190" s="63" t="s">
        <v>66</v>
      </c>
      <c r="Q190" s="63" t="s">
        <v>67</v>
      </c>
      <c r="R190" s="64" t="s">
        <v>64</v>
      </c>
      <c r="S190" s="62" t="s">
        <v>65</v>
      </c>
      <c r="T190" s="63" t="s">
        <v>66</v>
      </c>
      <c r="U190" s="63" t="s">
        <v>67</v>
      </c>
      <c r="V190" s="64" t="s">
        <v>64</v>
      </c>
      <c r="W190" s="62" t="s">
        <v>65</v>
      </c>
      <c r="X190" s="63" t="s">
        <v>66</v>
      </c>
      <c r="Y190" s="63" t="s">
        <v>67</v>
      </c>
      <c r="Z190" s="64" t="s">
        <v>64</v>
      </c>
      <c r="AA190" s="62" t="s">
        <v>65</v>
      </c>
      <c r="AB190" s="63" t="s">
        <v>66</v>
      </c>
      <c r="AC190" s="63" t="s">
        <v>67</v>
      </c>
      <c r="AD190" s="64" t="s">
        <v>64</v>
      </c>
      <c r="AE190" s="62" t="s">
        <v>65</v>
      </c>
      <c r="AF190" s="63" t="s">
        <v>66</v>
      </c>
      <c r="AG190" s="63" t="s">
        <v>67</v>
      </c>
    </row>
    <row r="191" spans="1:33" ht="12.75">
      <c r="A191" s="65">
        <v>0.5</v>
      </c>
      <c r="B191" s="21">
        <f aca="true" t="shared" si="224" ref="B191:B207">($C$3*($C$3/C$5))/$C$2/1000</f>
        <v>0.6225589225589225</v>
      </c>
      <c r="C191" s="23" t="str">
        <f aca="true" t="shared" si="225" ref="C191:C207">IF(OR($C$187/$C$5&lt;2*$C$2,$C$2*1000&lt;$C$5),"nc",($B191*$A191)/($B191+($A191-$C$187/1000)))</f>
        <v>nc</v>
      </c>
      <c r="D191" s="22" t="str">
        <f aca="true" t="shared" si="226" ref="D191:D207">IF(OR($C$187/$C$5&lt;2*$C$2,$C$2*1000&lt;$C$5),"nc",IF(($B191*$A191)/($B191-($A191-$C$187/1000))&lt;=0,"infini",($B191*$A191)/($B191-($A191-$C$187/1000))))</f>
        <v>nc</v>
      </c>
      <c r="E191" s="22" t="str">
        <f aca="true" t="shared" si="227" ref="E191:E207">IF(OR(C191="nc",D191="nc"),"nc",IF(D191="infini","infini",D191-C191))</f>
        <v>nc</v>
      </c>
      <c r="F191" s="24">
        <f aca="true" t="shared" si="228" ref="F191:F207">($C$187*($C$187/G$5))/$C$2/1000</f>
        <v>0.22916666666666666</v>
      </c>
      <c r="G191" s="23" t="str">
        <f aca="true" t="shared" si="229" ref="G191:G207">IF(OR($C$187/$G$5&lt;2*$C$2,$C$2*1000&lt;$G$5),"nc",($F191*$A191)/($F191+($A191-$C$187/1000)))</f>
        <v>nc</v>
      </c>
      <c r="H191" s="22" t="str">
        <f aca="true" t="shared" si="230" ref="H191:H207">IF(OR($C$187/$G$5&lt;2*$C$2,$C$2*1000&lt;$G$5),"nc",IF(($F191*$A191)/($F191-($A191-$C$187/1000))&lt;=0,"infini",($F191*$A191)/($F191-($A191-$C$187/1000))))</f>
        <v>nc</v>
      </c>
      <c r="I191" s="22" t="str">
        <f aca="true" t="shared" si="231" ref="I191:I207">IF(OR($C$187/$G$5&lt;2*$C$2,$C$2*1000&lt;$G$5),"nc",IF(H191="infini","infini",H191-G191))</f>
        <v>nc</v>
      </c>
      <c r="J191" s="24">
        <f aca="true" t="shared" si="232" ref="J191:J207">($C$187*($C$187/K$5))/$C$2/1000</f>
        <v>0.32592592592592584</v>
      </c>
      <c r="K191" s="23" t="str">
        <f aca="true" t="shared" si="233" ref="K191:K207">IF(OR($C$187/$K$5&lt;2*$C$2,$C$2*1000&lt;$K$5),"nc",($J191*$A191)/($J191+($A191-$C$187/1000)))</f>
        <v>nc</v>
      </c>
      <c r="L191" s="22" t="str">
        <f aca="true" t="shared" si="234" ref="L191:L207">IF(OR($C$187/$K$5&lt;2*$C$2,$C$2*1000&lt;$K$5),"nc",IF(($J191*$A191)/($J191-($A191-$C$187/1000))&lt;=0,"infini",($J191*$A191)/($J191-($A191-$C$187/1000))))</f>
        <v>nc</v>
      </c>
      <c r="M191" s="22" t="str">
        <f aca="true" t="shared" si="235" ref="M191:M207">IF(OR($C$187/$K$5&lt;2*$C$2,$C$2*1000&lt;$K$5),"nc",IF(L191="infini","infini",L191-K191))</f>
        <v>nc</v>
      </c>
      <c r="N191" s="24">
        <f aca="true" t="shared" si="236" ref="N191:N207">($C$187*($C$187/O$5))/$C$2/1000</f>
        <v>0.4583333333333333</v>
      </c>
      <c r="O191" s="23">
        <f aca="true" t="shared" si="237" ref="O191:O207">IF(OR($C$187/$O$5&lt;2*$C$2,$C$2*1000&lt;$O$5),"nc",($N191*$A191)/($N191+($A191-$C$187/1000)))</f>
        <v>0.244749021003916</v>
      </c>
      <c r="P191" s="22" t="str">
        <f aca="true" t="shared" si="238" ref="P191:P207">IF(OR($C$187/$O$5&lt;2*$C$2,$C$2*1000&lt;$O$5),"nc",IF(($N191*$A191)/($N191-($A191-$C$187/1000))&lt;=0,"infini",($N191*$A191)/($N191-($A191-$C$187/1000))))</f>
        <v>infini</v>
      </c>
      <c r="Q191" s="22" t="str">
        <f aca="true" t="shared" si="239" ref="Q191:Q207">IF(OR($C$187/$O$5&lt;2*$C$2,$C$2*1000&lt;$O$5),"nc",IF(P191="infini","infini",P191-O191))</f>
        <v>infini</v>
      </c>
      <c r="R191" s="24">
        <f aca="true" t="shared" si="240" ref="R191:R207">($C$187*($C$187/S$5))/$C$2/1000</f>
        <v>0.6666666666666666</v>
      </c>
      <c r="S191" s="23">
        <f aca="true" t="shared" si="241" ref="S191:S207">IF(OR($C$187/$S$5&lt;2*$C$2,$C$2*1000&lt;$S$5),"nc",($R191*$A191)/($R191+($A191-$C$187/1000)))</f>
        <v>0.29120559114735</v>
      </c>
      <c r="T191" s="22">
        <f aca="true" t="shared" si="242" ref="T191:T207">IF(OR($C$187/$S$5&lt;2*$C$2,$C$2*1000&lt;$S$5),"nc",IF(($R191*$A191)/($R191-($A191-$C$187/1000))&lt;=0,"infini",($R191*$A191)/($R191-($A191-$C$187/1000))))</f>
        <v>1.76678445229682</v>
      </c>
      <c r="U191" s="22">
        <f aca="true" t="shared" si="243" ref="U191:U207">IF(OR($C$187/$S$5&lt;2*$C$2,$C$2*1000&lt;$S$5),"nc",IF(T191="infini","infini",T191-S191))</f>
        <v>1.47557886114947</v>
      </c>
      <c r="V191" s="24">
        <f aca="true" t="shared" si="244" ref="V191:V207">($C$187*($C$187/W$5))/$C$2/1000</f>
        <v>0.9166666666666666</v>
      </c>
      <c r="W191" s="23">
        <f aca="true" t="shared" si="245" ref="W191:W207">IF(OR($C$187/$W$5&lt;2*$C$2,$C$2*1000&lt;$W$5),"nc",($V191*$A191)/($V191+($A191-$C$187/1000)))</f>
        <v>0.3286328871892925</v>
      </c>
      <c r="X191" s="22">
        <f aca="true" t="shared" si="246" ref="X191:X207">IF(OR($C$187/$W$5&lt;2*$C$2,$C$2*1000&lt;$W$5),"nc",IF(($V191*$A191)/($V191-($A191-$C$187/1000))&lt;=0,"infini",($V191*$A191)/($V191-($A191-$C$187/1000))))</f>
        <v>1.0448328267477203</v>
      </c>
      <c r="Y191" s="22">
        <f aca="true" t="shared" si="247" ref="Y191:Y207">IF(OR($C$187/$W$5&lt;2*$C$2,$C$2*1000&lt;$W$5),"nc",IF(X191="infini","infini",X191-W191))</f>
        <v>0.7161999395584278</v>
      </c>
      <c r="Z191" s="24">
        <f aca="true" t="shared" si="248" ref="Z191:Z207">($C$187*($C$187/AA$5))/$C$2/1000</f>
        <v>1.3333333333333333</v>
      </c>
      <c r="AA191" s="23">
        <f aca="true" t="shared" si="249" ref="AA191:AA207">IF(OR($C$187/$AA$5&lt;2*$C$2,$C$2*1000&lt;$AA$5),"nc",($Z191*$A191)/($Z191+($A191-$C$187/1000)))</f>
        <v>0.368052999631947</v>
      </c>
      <c r="AB191" s="22">
        <f aca="true" t="shared" si="250" ref="AB191:AB207">IF(OR($C$187/$AA$5&lt;2*$C$2,$C$2*1000&lt;$AA$5),"nc",IF(($Z191*$A191)/($Z191-($A191-$C$187/1000))&lt;=0,"infini",($Z191*$A191)/($Z191-($A191-$C$187/1000))))</f>
        <v>0.779423226812159</v>
      </c>
      <c r="AC191" s="22">
        <f aca="true" t="shared" si="251" ref="AC191:AC207">IF(OR($C$187/$AA$5&lt;2*$C$2,$C$2*1000&lt;$AA$5),"nc",IF(AB191="infini","infini",AB191-AA191))</f>
        <v>0.41137022718021204</v>
      </c>
      <c r="AD191" s="24">
        <f aca="true" t="shared" si="252" ref="AD191:AD207">($C$187*($C$187/AE$5))/$C$2/1000</f>
        <v>1.8333333333333333</v>
      </c>
      <c r="AE191" s="23">
        <f aca="true" t="shared" si="253" ref="AE191:AE207">IF(OR($C$187/$AE$5&lt;2*$C$2,$C$2*1000&lt;$AE$5),"nc",($AD191*$A191)/($AD191+($A191-$C$187/1000)))</f>
        <v>0.39659648110758583</v>
      </c>
      <c r="AF191" s="22">
        <f aca="true" t="shared" si="254" ref="AF191:AF207">IF(OR($C$187/$AE$5&lt;2*$C$2,$C$2*1000&lt;$AE$5),"nc",IF(($AD191*$A191)/($AD191-($A191-$C$187/1000))&lt;=0,"infini",($AD191*$A191)/($AD191-($A191-$C$187/1000))))</f>
        <v>0.676340383669454</v>
      </c>
      <c r="AG191" s="22">
        <f aca="true" t="shared" si="255" ref="AG191:AG207">IF(OR($C$187/$AE$5&lt;2*$C$2,$C$2*1000&lt;$AE$5),"nc",IF(AF191="infini","infini",AF191-AE191))</f>
        <v>0.2797439025618682</v>
      </c>
    </row>
    <row r="192" spans="1:33" ht="12.75">
      <c r="A192" s="67">
        <v>0.75</v>
      </c>
      <c r="B192" s="21">
        <f t="shared" si="224"/>
        <v>0.6225589225589225</v>
      </c>
      <c r="C192" s="26" t="str">
        <f t="shared" si="225"/>
        <v>nc</v>
      </c>
      <c r="D192" s="25" t="str">
        <f t="shared" si="226"/>
        <v>nc</v>
      </c>
      <c r="E192" s="25" t="str">
        <f t="shared" si="227"/>
        <v>nc</v>
      </c>
      <c r="F192" s="27">
        <f t="shared" si="228"/>
        <v>0.22916666666666666</v>
      </c>
      <c r="G192" s="26" t="str">
        <f t="shared" si="229"/>
        <v>nc</v>
      </c>
      <c r="H192" s="25" t="str">
        <f t="shared" si="230"/>
        <v>nc</v>
      </c>
      <c r="I192" s="25" t="str">
        <f t="shared" si="231"/>
        <v>nc</v>
      </c>
      <c r="J192" s="27">
        <f t="shared" si="232"/>
        <v>0.32592592592592584</v>
      </c>
      <c r="K192" s="26" t="str">
        <f t="shared" si="233"/>
        <v>nc</v>
      </c>
      <c r="L192" s="25" t="str">
        <f t="shared" si="234"/>
        <v>nc</v>
      </c>
      <c r="M192" s="25" t="str">
        <f t="shared" si="235"/>
        <v>nc</v>
      </c>
      <c r="N192" s="27">
        <f t="shared" si="236"/>
        <v>0.4583333333333333</v>
      </c>
      <c r="O192" s="26">
        <f t="shared" si="237"/>
        <v>0.28975835908963193</v>
      </c>
      <c r="P192" s="25" t="str">
        <f t="shared" si="238"/>
        <v>infini</v>
      </c>
      <c r="Q192" s="25" t="str">
        <f t="shared" si="239"/>
        <v>infini</v>
      </c>
      <c r="R192" s="27">
        <f t="shared" si="240"/>
        <v>0.6666666666666666</v>
      </c>
      <c r="S192" s="26">
        <f t="shared" si="241"/>
        <v>0.35850860420650094</v>
      </c>
      <c r="T192" s="25" t="str">
        <f t="shared" si="242"/>
        <v>infini</v>
      </c>
      <c r="U192" s="25" t="str">
        <f t="shared" si="243"/>
        <v>infini</v>
      </c>
      <c r="V192" s="27">
        <f t="shared" si="244"/>
        <v>0.9166666666666666</v>
      </c>
      <c r="W192" s="26">
        <f t="shared" si="245"/>
        <v>0.4180178354276449</v>
      </c>
      <c r="X192" s="25">
        <f t="shared" si="246"/>
        <v>3.643992932862191</v>
      </c>
      <c r="Y192" s="25">
        <f t="shared" si="247"/>
        <v>3.225975097434546</v>
      </c>
      <c r="Z192" s="27">
        <f t="shared" si="248"/>
        <v>1.3333333333333333</v>
      </c>
      <c r="AA192" s="26">
        <f t="shared" si="249"/>
        <v>0.4851228978007762</v>
      </c>
      <c r="AB192" s="25">
        <f t="shared" si="250"/>
        <v>1.6519823788546257</v>
      </c>
      <c r="AC192" s="25">
        <f t="shared" si="251"/>
        <v>1.1668594810538495</v>
      </c>
      <c r="AD192" s="27">
        <f t="shared" si="252"/>
        <v>1.8333333333333333</v>
      </c>
      <c r="AE192" s="26">
        <f t="shared" si="253"/>
        <v>0.5368297761582509</v>
      </c>
      <c r="AF192" s="25">
        <f t="shared" si="254"/>
        <v>1.2439686369119423</v>
      </c>
      <c r="AG192" s="25">
        <f t="shared" si="255"/>
        <v>0.7071388607536914</v>
      </c>
    </row>
    <row r="193" spans="1:33" ht="12.75">
      <c r="A193" s="67">
        <v>1</v>
      </c>
      <c r="B193" s="21">
        <f t="shared" si="224"/>
        <v>0.6225589225589225</v>
      </c>
      <c r="C193" s="23" t="str">
        <f t="shared" si="225"/>
        <v>nc</v>
      </c>
      <c r="D193" s="22" t="str">
        <f t="shared" si="226"/>
        <v>nc</v>
      </c>
      <c r="E193" s="22" t="str">
        <f t="shared" si="227"/>
        <v>nc</v>
      </c>
      <c r="F193" s="24">
        <f t="shared" si="228"/>
        <v>0.22916666666666666</v>
      </c>
      <c r="G193" s="23" t="str">
        <f t="shared" si="229"/>
        <v>nc</v>
      </c>
      <c r="H193" s="22" t="str">
        <f t="shared" si="230"/>
        <v>nc</v>
      </c>
      <c r="I193" s="22" t="str">
        <f t="shared" si="231"/>
        <v>nc</v>
      </c>
      <c r="J193" s="24">
        <f t="shared" si="232"/>
        <v>0.32592592592592584</v>
      </c>
      <c r="K193" s="23" t="str">
        <f t="shared" si="233"/>
        <v>nc</v>
      </c>
      <c r="L193" s="22" t="str">
        <f t="shared" si="234"/>
        <v>nc</v>
      </c>
      <c r="M193" s="22" t="str">
        <f t="shared" si="235"/>
        <v>nc</v>
      </c>
      <c r="N193" s="24">
        <f t="shared" si="236"/>
        <v>0.4583333333333333</v>
      </c>
      <c r="O193" s="23">
        <f t="shared" si="237"/>
        <v>0.3190995590624275</v>
      </c>
      <c r="P193" s="22" t="str">
        <f t="shared" si="238"/>
        <v>infini</v>
      </c>
      <c r="Q193" s="22" t="str">
        <f t="shared" si="239"/>
        <v>infini</v>
      </c>
      <c r="R193" s="24">
        <f t="shared" si="240"/>
        <v>0.6666666666666666</v>
      </c>
      <c r="S193" s="23">
        <f t="shared" si="241"/>
        <v>0.4053506282934738</v>
      </c>
      <c r="T193" s="22" t="str">
        <f t="shared" si="242"/>
        <v>infini</v>
      </c>
      <c r="U193" s="22" t="str">
        <f t="shared" si="243"/>
        <v>infini</v>
      </c>
      <c r="V193" s="24">
        <f t="shared" si="244"/>
        <v>0.9166666666666666</v>
      </c>
      <c r="W193" s="23">
        <f t="shared" si="245"/>
        <v>0.4838142153413089</v>
      </c>
      <c r="X193" s="22" t="str">
        <f t="shared" si="246"/>
        <v>infini</v>
      </c>
      <c r="Y193" s="22" t="str">
        <f t="shared" si="247"/>
        <v>infini</v>
      </c>
      <c r="Z193" s="24">
        <f t="shared" si="248"/>
        <v>1.3333333333333333</v>
      </c>
      <c r="AA193" s="23">
        <f t="shared" si="249"/>
        <v>0.5768676088837612</v>
      </c>
      <c r="AB193" s="22">
        <f t="shared" si="250"/>
        <v>3.7523452157598505</v>
      </c>
      <c r="AC193" s="22">
        <f t="shared" si="251"/>
        <v>3.1754776068760893</v>
      </c>
      <c r="AD193" s="24">
        <f t="shared" si="252"/>
        <v>1.8333333333333333</v>
      </c>
      <c r="AE193" s="23">
        <f t="shared" si="253"/>
        <v>0.6521223618686269</v>
      </c>
      <c r="AF193" s="22">
        <f t="shared" si="254"/>
        <v>2.1434138737334374</v>
      </c>
      <c r="AG193" s="22">
        <f t="shared" si="255"/>
        <v>1.4912915118648105</v>
      </c>
    </row>
    <row r="194" spans="1:33" ht="12.75">
      <c r="A194" s="67">
        <v>1.25</v>
      </c>
      <c r="B194" s="21">
        <f t="shared" si="224"/>
        <v>0.6225589225589225</v>
      </c>
      <c r="C194" s="26" t="str">
        <f t="shared" si="225"/>
        <v>nc</v>
      </c>
      <c r="D194" s="25" t="str">
        <f t="shared" si="226"/>
        <v>nc</v>
      </c>
      <c r="E194" s="25" t="str">
        <f t="shared" si="227"/>
        <v>nc</v>
      </c>
      <c r="F194" s="27">
        <f t="shared" si="228"/>
        <v>0.22916666666666666</v>
      </c>
      <c r="G194" s="26" t="str">
        <f t="shared" si="229"/>
        <v>nc</v>
      </c>
      <c r="H194" s="25" t="str">
        <f t="shared" si="230"/>
        <v>nc</v>
      </c>
      <c r="I194" s="25" t="str">
        <f t="shared" si="231"/>
        <v>nc</v>
      </c>
      <c r="J194" s="27">
        <f t="shared" si="232"/>
        <v>0.32592592592592584</v>
      </c>
      <c r="K194" s="26" t="str">
        <f t="shared" si="233"/>
        <v>nc</v>
      </c>
      <c r="L194" s="25" t="str">
        <f t="shared" si="234"/>
        <v>nc</v>
      </c>
      <c r="M194" s="25" t="str">
        <f t="shared" si="235"/>
        <v>nc</v>
      </c>
      <c r="N194" s="27">
        <f t="shared" si="236"/>
        <v>0.4583333333333333</v>
      </c>
      <c r="O194" s="26">
        <f t="shared" si="237"/>
        <v>0.339741055544574</v>
      </c>
      <c r="P194" s="25" t="str">
        <f t="shared" si="238"/>
        <v>infini</v>
      </c>
      <c r="Q194" s="25" t="str">
        <f t="shared" si="239"/>
        <v>infini</v>
      </c>
      <c r="R194" s="27">
        <f t="shared" si="240"/>
        <v>0.6666666666666666</v>
      </c>
      <c r="S194" s="26">
        <f t="shared" si="241"/>
        <v>0.43983110485573534</v>
      </c>
      <c r="T194" s="25" t="str">
        <f t="shared" si="242"/>
        <v>infini</v>
      </c>
      <c r="U194" s="25" t="str">
        <f t="shared" si="243"/>
        <v>infini</v>
      </c>
      <c r="V194" s="27">
        <f t="shared" si="244"/>
        <v>0.9166666666666666</v>
      </c>
      <c r="W194" s="26">
        <f t="shared" si="245"/>
        <v>0.534271059993783</v>
      </c>
      <c r="X194" s="25" t="str">
        <f t="shared" si="246"/>
        <v>infini</v>
      </c>
      <c r="Y194" s="25" t="str">
        <f t="shared" si="247"/>
        <v>infini</v>
      </c>
      <c r="Z194" s="27">
        <f t="shared" si="248"/>
        <v>1.3333333333333333</v>
      </c>
      <c r="AA194" s="26">
        <f t="shared" si="249"/>
        <v>0.6507027589796981</v>
      </c>
      <c r="AB194" s="25">
        <f t="shared" si="250"/>
        <v>15.822784810126588</v>
      </c>
      <c r="AC194" s="25">
        <f t="shared" si="251"/>
        <v>15.17208205114689</v>
      </c>
      <c r="AD194" s="27">
        <f t="shared" si="252"/>
        <v>1.8333333333333333</v>
      </c>
      <c r="AE194" s="26">
        <f t="shared" si="253"/>
        <v>0.7485844947735192</v>
      </c>
      <c r="AF194" s="25">
        <f t="shared" si="254"/>
        <v>3.7857929515418505</v>
      </c>
      <c r="AG194" s="25">
        <f t="shared" si="255"/>
        <v>3.0372084567683313</v>
      </c>
    </row>
    <row r="195" spans="1:33" ht="12.75">
      <c r="A195" s="67">
        <v>1.5</v>
      </c>
      <c r="B195" s="21">
        <f t="shared" si="224"/>
        <v>0.6225589225589225</v>
      </c>
      <c r="C195" s="23" t="str">
        <f t="shared" si="225"/>
        <v>nc</v>
      </c>
      <c r="D195" s="22" t="str">
        <f t="shared" si="226"/>
        <v>nc</v>
      </c>
      <c r="E195" s="22" t="str">
        <f t="shared" si="227"/>
        <v>nc</v>
      </c>
      <c r="F195" s="24">
        <f t="shared" si="228"/>
        <v>0.22916666666666666</v>
      </c>
      <c r="G195" s="23" t="str">
        <f t="shared" si="229"/>
        <v>nc</v>
      </c>
      <c r="H195" s="22" t="str">
        <f t="shared" si="230"/>
        <v>nc</v>
      </c>
      <c r="I195" s="22" t="str">
        <f t="shared" si="231"/>
        <v>nc</v>
      </c>
      <c r="J195" s="24">
        <f t="shared" si="232"/>
        <v>0.32592592592592584</v>
      </c>
      <c r="K195" s="23" t="str">
        <f t="shared" si="233"/>
        <v>nc</v>
      </c>
      <c r="L195" s="22" t="str">
        <f t="shared" si="234"/>
        <v>nc</v>
      </c>
      <c r="M195" s="22" t="str">
        <f t="shared" si="235"/>
        <v>nc</v>
      </c>
      <c r="N195" s="24">
        <f t="shared" si="236"/>
        <v>0.4583333333333333</v>
      </c>
      <c r="O195" s="23">
        <f t="shared" si="237"/>
        <v>0.35505250473403344</v>
      </c>
      <c r="P195" s="22" t="str">
        <f t="shared" si="238"/>
        <v>infini</v>
      </c>
      <c r="Q195" s="22" t="str">
        <f t="shared" si="239"/>
        <v>infini</v>
      </c>
      <c r="R195" s="24">
        <f t="shared" si="240"/>
        <v>0.6666666666666666</v>
      </c>
      <c r="S195" s="23">
        <f t="shared" si="241"/>
        <v>0.46627292508548335</v>
      </c>
      <c r="T195" s="22" t="str">
        <f t="shared" si="242"/>
        <v>infini</v>
      </c>
      <c r="U195" s="22" t="str">
        <f t="shared" si="243"/>
        <v>infini</v>
      </c>
      <c r="V195" s="24">
        <f t="shared" si="244"/>
        <v>0.9166666666666666</v>
      </c>
      <c r="W195" s="23">
        <f t="shared" si="245"/>
        <v>0.5741926503340757</v>
      </c>
      <c r="X195" s="22" t="str">
        <f t="shared" si="246"/>
        <v>infini</v>
      </c>
      <c r="Y195" s="22" t="str">
        <f t="shared" si="247"/>
        <v>infini</v>
      </c>
      <c r="Z195" s="24">
        <f t="shared" si="248"/>
        <v>1.3333333333333333</v>
      </c>
      <c r="AA195" s="23">
        <f t="shared" si="249"/>
        <v>0.7114062129475931</v>
      </c>
      <c r="AB195" s="22" t="str">
        <f t="shared" si="250"/>
        <v>infini</v>
      </c>
      <c r="AC195" s="22" t="str">
        <f t="shared" si="251"/>
        <v>infini</v>
      </c>
      <c r="AD195" s="24">
        <f t="shared" si="252"/>
        <v>1.8333333333333333</v>
      </c>
      <c r="AE195" s="23">
        <f t="shared" si="253"/>
        <v>0.8304811757600161</v>
      </c>
      <c r="AF195" s="22">
        <f t="shared" si="254"/>
        <v>7.739212007504691</v>
      </c>
      <c r="AG195" s="22">
        <f t="shared" si="255"/>
        <v>6.908730831744675</v>
      </c>
    </row>
    <row r="196" spans="1:33" ht="12.75">
      <c r="A196" s="67">
        <v>1.75</v>
      </c>
      <c r="B196" s="21">
        <f t="shared" si="224"/>
        <v>0.6225589225589225</v>
      </c>
      <c r="C196" s="26" t="str">
        <f t="shared" si="225"/>
        <v>nc</v>
      </c>
      <c r="D196" s="25" t="str">
        <f t="shared" si="226"/>
        <v>nc</v>
      </c>
      <c r="E196" s="25" t="str">
        <f t="shared" si="227"/>
        <v>nc</v>
      </c>
      <c r="F196" s="27">
        <f t="shared" si="228"/>
        <v>0.22916666666666666</v>
      </c>
      <c r="G196" s="26" t="str">
        <f t="shared" si="229"/>
        <v>nc</v>
      </c>
      <c r="H196" s="25" t="str">
        <f t="shared" si="230"/>
        <v>nc</v>
      </c>
      <c r="I196" s="25" t="str">
        <f t="shared" si="231"/>
        <v>nc</v>
      </c>
      <c r="J196" s="27">
        <f t="shared" si="232"/>
        <v>0.32592592592592584</v>
      </c>
      <c r="K196" s="26" t="str">
        <f t="shared" si="233"/>
        <v>nc</v>
      </c>
      <c r="L196" s="25" t="str">
        <f t="shared" si="234"/>
        <v>nc</v>
      </c>
      <c r="M196" s="25" t="str">
        <f t="shared" si="235"/>
        <v>nc</v>
      </c>
      <c r="N196" s="27">
        <f t="shared" si="236"/>
        <v>0.4583333333333333</v>
      </c>
      <c r="O196" s="26">
        <f t="shared" si="237"/>
        <v>0.3668623265741729</v>
      </c>
      <c r="P196" s="25" t="str">
        <f t="shared" si="238"/>
        <v>infini</v>
      </c>
      <c r="Q196" s="25" t="str">
        <f t="shared" si="239"/>
        <v>infini</v>
      </c>
      <c r="R196" s="27">
        <f t="shared" si="240"/>
        <v>0.6666666666666666</v>
      </c>
      <c r="S196" s="26">
        <f t="shared" si="241"/>
        <v>0.4871937639198218</v>
      </c>
      <c r="T196" s="25" t="str">
        <f t="shared" si="242"/>
        <v>infini</v>
      </c>
      <c r="U196" s="25" t="str">
        <f t="shared" si="243"/>
        <v>infini</v>
      </c>
      <c r="V196" s="27">
        <f t="shared" si="244"/>
        <v>0.9166666666666666</v>
      </c>
      <c r="W196" s="26">
        <f t="shared" si="245"/>
        <v>0.6065666750693218</v>
      </c>
      <c r="X196" s="25" t="str">
        <f t="shared" si="246"/>
        <v>infini</v>
      </c>
      <c r="Y196" s="25" t="str">
        <f t="shared" si="247"/>
        <v>infini</v>
      </c>
      <c r="Z196" s="27">
        <f t="shared" si="248"/>
        <v>1.3333333333333333</v>
      </c>
      <c r="AA196" s="26">
        <f t="shared" si="249"/>
        <v>0.7621951219512194</v>
      </c>
      <c r="AB196" s="25" t="str">
        <f t="shared" si="250"/>
        <v>infini</v>
      </c>
      <c r="AC196" s="25" t="str">
        <f t="shared" si="251"/>
        <v>infini</v>
      </c>
      <c r="AD196" s="27">
        <f t="shared" si="252"/>
        <v>1.8333333333333333</v>
      </c>
      <c r="AE196" s="26">
        <f t="shared" si="253"/>
        <v>0.9008798202920254</v>
      </c>
      <c r="AF196" s="25">
        <f t="shared" si="254"/>
        <v>30.458860759493685</v>
      </c>
      <c r="AG196" s="25">
        <f t="shared" si="255"/>
        <v>29.55798093920166</v>
      </c>
    </row>
    <row r="197" spans="1:33" ht="12.75">
      <c r="A197" s="67">
        <v>2</v>
      </c>
      <c r="B197" s="21">
        <f t="shared" si="224"/>
        <v>0.6225589225589225</v>
      </c>
      <c r="C197" s="23" t="str">
        <f t="shared" si="225"/>
        <v>nc</v>
      </c>
      <c r="D197" s="22" t="str">
        <f t="shared" si="226"/>
        <v>nc</v>
      </c>
      <c r="E197" s="22" t="str">
        <f t="shared" si="227"/>
        <v>nc</v>
      </c>
      <c r="F197" s="24">
        <f t="shared" si="228"/>
        <v>0.22916666666666666</v>
      </c>
      <c r="G197" s="23" t="str">
        <f t="shared" si="229"/>
        <v>nc</v>
      </c>
      <c r="H197" s="22" t="str">
        <f t="shared" si="230"/>
        <v>nc</v>
      </c>
      <c r="I197" s="22" t="str">
        <f t="shared" si="231"/>
        <v>nc</v>
      </c>
      <c r="J197" s="24">
        <f t="shared" si="232"/>
        <v>0.32592592592592584</v>
      </c>
      <c r="K197" s="23" t="str">
        <f t="shared" si="233"/>
        <v>nc</v>
      </c>
      <c r="L197" s="22" t="str">
        <f t="shared" si="234"/>
        <v>nc</v>
      </c>
      <c r="M197" s="22" t="str">
        <f t="shared" si="235"/>
        <v>nc</v>
      </c>
      <c r="N197" s="24">
        <f t="shared" si="236"/>
        <v>0.4583333333333333</v>
      </c>
      <c r="O197" s="23">
        <f t="shared" si="237"/>
        <v>0.3762484608017513</v>
      </c>
      <c r="P197" s="22" t="str">
        <f t="shared" si="238"/>
        <v>infini</v>
      </c>
      <c r="Q197" s="22" t="str">
        <f t="shared" si="239"/>
        <v>infini</v>
      </c>
      <c r="R197" s="24">
        <f t="shared" si="240"/>
        <v>0.6666666666666666</v>
      </c>
      <c r="S197" s="23">
        <f t="shared" si="241"/>
        <v>0.5041593143433325</v>
      </c>
      <c r="T197" s="22" t="str">
        <f t="shared" si="242"/>
        <v>infini</v>
      </c>
      <c r="U197" s="22" t="str">
        <f t="shared" si="243"/>
        <v>infini</v>
      </c>
      <c r="V197" s="24">
        <f t="shared" si="244"/>
        <v>0.9166666666666666</v>
      </c>
      <c r="W197" s="23">
        <f t="shared" si="245"/>
        <v>0.6333486872409028</v>
      </c>
      <c r="X197" s="22" t="str">
        <f t="shared" si="246"/>
        <v>infini</v>
      </c>
      <c r="Y197" s="22" t="str">
        <f t="shared" si="247"/>
        <v>infini</v>
      </c>
      <c r="Z197" s="24">
        <f t="shared" si="248"/>
        <v>1.3333333333333333</v>
      </c>
      <c r="AA197" s="23">
        <f t="shared" si="249"/>
        <v>0.805315079524864</v>
      </c>
      <c r="AB197" s="22" t="str">
        <f t="shared" si="250"/>
        <v>infini</v>
      </c>
      <c r="AC197" s="22" t="str">
        <f t="shared" si="251"/>
        <v>infini</v>
      </c>
      <c r="AD197" s="24">
        <f t="shared" si="252"/>
        <v>1.8333333333333333</v>
      </c>
      <c r="AE197" s="23">
        <f t="shared" si="253"/>
        <v>0.9620430295609586</v>
      </c>
      <c r="AF197" s="22" t="str">
        <f t="shared" si="254"/>
        <v>infini</v>
      </c>
      <c r="AG197" s="22" t="str">
        <f t="shared" si="255"/>
        <v>infini</v>
      </c>
    </row>
    <row r="198" spans="1:33" ht="12.75">
      <c r="A198" s="67">
        <v>2.25</v>
      </c>
      <c r="B198" s="21">
        <f t="shared" si="224"/>
        <v>0.6225589225589225</v>
      </c>
      <c r="C198" s="26" t="str">
        <f t="shared" si="225"/>
        <v>nc</v>
      </c>
      <c r="D198" s="25" t="str">
        <f t="shared" si="226"/>
        <v>nc</v>
      </c>
      <c r="E198" s="25" t="str">
        <f t="shared" si="227"/>
        <v>nc</v>
      </c>
      <c r="F198" s="27">
        <f t="shared" si="228"/>
        <v>0.22916666666666666</v>
      </c>
      <c r="G198" s="26" t="str">
        <f t="shared" si="229"/>
        <v>nc</v>
      </c>
      <c r="H198" s="25" t="str">
        <f t="shared" si="230"/>
        <v>nc</v>
      </c>
      <c r="I198" s="25" t="str">
        <f t="shared" si="231"/>
        <v>nc</v>
      </c>
      <c r="J198" s="27">
        <f t="shared" si="232"/>
        <v>0.32592592592592584</v>
      </c>
      <c r="K198" s="26" t="str">
        <f t="shared" si="233"/>
        <v>nc</v>
      </c>
      <c r="L198" s="25" t="str">
        <f t="shared" si="234"/>
        <v>nc</v>
      </c>
      <c r="M198" s="25" t="str">
        <f t="shared" si="235"/>
        <v>nc</v>
      </c>
      <c r="N198" s="27">
        <f t="shared" si="236"/>
        <v>0.4583333333333333</v>
      </c>
      <c r="O198" s="26">
        <f t="shared" si="237"/>
        <v>0.38388757910410715</v>
      </c>
      <c r="P198" s="25" t="str">
        <f t="shared" si="238"/>
        <v>infini</v>
      </c>
      <c r="Q198" s="25" t="str">
        <f t="shared" si="239"/>
        <v>infini</v>
      </c>
      <c r="R198" s="27">
        <f t="shared" si="240"/>
        <v>0.6666666666666666</v>
      </c>
      <c r="S198" s="26">
        <f t="shared" si="241"/>
        <v>0.5181943804698296</v>
      </c>
      <c r="T198" s="25" t="str">
        <f t="shared" si="242"/>
        <v>infini</v>
      </c>
      <c r="U198" s="25" t="str">
        <f t="shared" si="243"/>
        <v>infini</v>
      </c>
      <c r="V198" s="27">
        <f t="shared" si="244"/>
        <v>0.9166666666666666</v>
      </c>
      <c r="W198" s="26">
        <f t="shared" si="245"/>
        <v>0.6558723765104939</v>
      </c>
      <c r="X198" s="25" t="str">
        <f t="shared" si="246"/>
        <v>infini</v>
      </c>
      <c r="Y198" s="25" t="str">
        <f t="shared" si="247"/>
        <v>infini</v>
      </c>
      <c r="Z198" s="27">
        <f t="shared" si="248"/>
        <v>1.3333333333333333</v>
      </c>
      <c r="AA198" s="26">
        <f t="shared" si="249"/>
        <v>0.8423811306626731</v>
      </c>
      <c r="AB198" s="25" t="str">
        <f t="shared" si="250"/>
        <v>infini</v>
      </c>
      <c r="AC198" s="25" t="str">
        <f t="shared" si="251"/>
        <v>infini</v>
      </c>
      <c r="AD198" s="27">
        <f t="shared" si="252"/>
        <v>1.8333333333333333</v>
      </c>
      <c r="AE198" s="26">
        <f t="shared" si="253"/>
        <v>1.0156762967826658</v>
      </c>
      <c r="AF198" s="25" t="str">
        <f t="shared" si="254"/>
        <v>infini</v>
      </c>
      <c r="AG198" s="25" t="str">
        <f t="shared" si="255"/>
        <v>infini</v>
      </c>
    </row>
    <row r="199" spans="1:33" ht="12.75">
      <c r="A199" s="67">
        <v>2.75</v>
      </c>
      <c r="B199" s="21">
        <f t="shared" si="224"/>
        <v>0.6225589225589225</v>
      </c>
      <c r="C199" s="23" t="str">
        <f t="shared" si="225"/>
        <v>nc</v>
      </c>
      <c r="D199" s="22" t="str">
        <f t="shared" si="226"/>
        <v>nc</v>
      </c>
      <c r="E199" s="22" t="str">
        <f t="shared" si="227"/>
        <v>nc</v>
      </c>
      <c r="F199" s="24">
        <f t="shared" si="228"/>
        <v>0.22916666666666666</v>
      </c>
      <c r="G199" s="23" t="str">
        <f t="shared" si="229"/>
        <v>nc</v>
      </c>
      <c r="H199" s="22" t="str">
        <f t="shared" si="230"/>
        <v>nc</v>
      </c>
      <c r="I199" s="22" t="str">
        <f t="shared" si="231"/>
        <v>nc</v>
      </c>
      <c r="J199" s="24">
        <f t="shared" si="232"/>
        <v>0.32592592592592584</v>
      </c>
      <c r="K199" s="23" t="str">
        <f t="shared" si="233"/>
        <v>nc</v>
      </c>
      <c r="L199" s="22" t="str">
        <f t="shared" si="234"/>
        <v>nc</v>
      </c>
      <c r="M199" s="22" t="str">
        <f t="shared" si="235"/>
        <v>nc</v>
      </c>
      <c r="N199" s="24">
        <f t="shared" si="236"/>
        <v>0.4583333333333333</v>
      </c>
      <c r="O199" s="23">
        <f t="shared" si="237"/>
        <v>0.39556962025316444</v>
      </c>
      <c r="P199" s="22" t="str">
        <f t="shared" si="238"/>
        <v>infini</v>
      </c>
      <c r="Q199" s="22" t="str">
        <f t="shared" si="239"/>
        <v>infini</v>
      </c>
      <c r="R199" s="24">
        <f t="shared" si="240"/>
        <v>0.6666666666666666</v>
      </c>
      <c r="S199" s="23">
        <f t="shared" si="241"/>
        <v>0.540062843676355</v>
      </c>
      <c r="T199" s="22" t="str">
        <f t="shared" si="242"/>
        <v>infini</v>
      </c>
      <c r="U199" s="22" t="str">
        <f t="shared" si="243"/>
        <v>infini</v>
      </c>
      <c r="V199" s="24">
        <f t="shared" si="244"/>
        <v>0.9166666666666666</v>
      </c>
      <c r="W199" s="23">
        <f t="shared" si="245"/>
        <v>0.6916498993963782</v>
      </c>
      <c r="X199" s="22" t="str">
        <f t="shared" si="246"/>
        <v>infini</v>
      </c>
      <c r="Y199" s="22" t="str">
        <f t="shared" si="247"/>
        <v>infini</v>
      </c>
      <c r="Z199" s="24">
        <f t="shared" si="248"/>
        <v>1.3333333333333333</v>
      </c>
      <c r="AA199" s="23">
        <f t="shared" si="249"/>
        <v>0.9028233749179251</v>
      </c>
      <c r="AB199" s="22" t="str">
        <f t="shared" si="250"/>
        <v>infini</v>
      </c>
      <c r="AC199" s="22" t="str">
        <f t="shared" si="251"/>
        <v>infini</v>
      </c>
      <c r="AD199" s="24">
        <f t="shared" si="252"/>
        <v>1.8333333333333333</v>
      </c>
      <c r="AE199" s="23">
        <f t="shared" si="253"/>
        <v>1.105305466237942</v>
      </c>
      <c r="AF199" s="22" t="str">
        <f t="shared" si="254"/>
        <v>infini</v>
      </c>
      <c r="AG199" s="22" t="str">
        <f t="shared" si="255"/>
        <v>infini</v>
      </c>
    </row>
    <row r="200" spans="1:33" ht="12.75">
      <c r="A200" s="67">
        <v>3</v>
      </c>
      <c r="B200" s="21">
        <f t="shared" si="224"/>
        <v>0.6225589225589225</v>
      </c>
      <c r="C200" s="26" t="str">
        <f t="shared" si="225"/>
        <v>nc</v>
      </c>
      <c r="D200" s="25" t="str">
        <f t="shared" si="226"/>
        <v>nc</v>
      </c>
      <c r="E200" s="25" t="str">
        <f t="shared" si="227"/>
        <v>nc</v>
      </c>
      <c r="F200" s="27">
        <f t="shared" si="228"/>
        <v>0.22916666666666666</v>
      </c>
      <c r="G200" s="26" t="str">
        <f t="shared" si="229"/>
        <v>nc</v>
      </c>
      <c r="H200" s="25" t="str">
        <f t="shared" si="230"/>
        <v>nc</v>
      </c>
      <c r="I200" s="25" t="str">
        <f t="shared" si="231"/>
        <v>nc</v>
      </c>
      <c r="J200" s="27">
        <f t="shared" si="232"/>
        <v>0.32592592592592584</v>
      </c>
      <c r="K200" s="26" t="str">
        <f t="shared" si="233"/>
        <v>nc</v>
      </c>
      <c r="L200" s="25" t="str">
        <f t="shared" si="234"/>
        <v>nc</v>
      </c>
      <c r="M200" s="25" t="str">
        <f t="shared" si="235"/>
        <v>nc</v>
      </c>
      <c r="N200" s="27">
        <f t="shared" si="236"/>
        <v>0.4583333333333333</v>
      </c>
      <c r="O200" s="26">
        <f t="shared" si="237"/>
        <v>0.400135803666699</v>
      </c>
      <c r="P200" s="25" t="str">
        <f t="shared" si="238"/>
        <v>infini</v>
      </c>
      <c r="Q200" s="25" t="str">
        <f t="shared" si="239"/>
        <v>infini</v>
      </c>
      <c r="R200" s="27">
        <f t="shared" si="240"/>
        <v>0.6666666666666666</v>
      </c>
      <c r="S200" s="26">
        <f t="shared" si="241"/>
        <v>0.5487470276202671</v>
      </c>
      <c r="T200" s="25" t="str">
        <f t="shared" si="242"/>
        <v>infini</v>
      </c>
      <c r="U200" s="25" t="str">
        <f t="shared" si="243"/>
        <v>infini</v>
      </c>
      <c r="V200" s="27">
        <f t="shared" si="244"/>
        <v>0.9166666666666666</v>
      </c>
      <c r="W200" s="26">
        <f t="shared" si="245"/>
        <v>0.7060938034919548</v>
      </c>
      <c r="X200" s="25" t="str">
        <f t="shared" si="246"/>
        <v>infini</v>
      </c>
      <c r="Y200" s="25" t="str">
        <f t="shared" si="247"/>
        <v>infini</v>
      </c>
      <c r="Z200" s="27">
        <f t="shared" si="248"/>
        <v>1.3333333333333333</v>
      </c>
      <c r="AA200" s="26">
        <f t="shared" si="249"/>
        <v>0.9277872274625019</v>
      </c>
      <c r="AB200" s="25" t="str">
        <f t="shared" si="250"/>
        <v>infini</v>
      </c>
      <c r="AC200" s="25" t="str">
        <f t="shared" si="251"/>
        <v>infini</v>
      </c>
      <c r="AD200" s="27">
        <f t="shared" si="252"/>
        <v>1.8333333333333333</v>
      </c>
      <c r="AE200" s="26">
        <f t="shared" si="253"/>
        <v>1.1431342663156436</v>
      </c>
      <c r="AF200" s="25" t="str">
        <f t="shared" si="254"/>
        <v>infini</v>
      </c>
      <c r="AG200" s="25" t="str">
        <f t="shared" si="255"/>
        <v>infini</v>
      </c>
    </row>
    <row r="201" spans="1:33" ht="12.75">
      <c r="A201" s="67">
        <v>4</v>
      </c>
      <c r="B201" s="21">
        <f t="shared" si="224"/>
        <v>0.6225589225589225</v>
      </c>
      <c r="C201" s="23" t="str">
        <f t="shared" si="225"/>
        <v>nc</v>
      </c>
      <c r="D201" s="22" t="str">
        <f t="shared" si="226"/>
        <v>nc</v>
      </c>
      <c r="E201" s="22" t="str">
        <f t="shared" si="227"/>
        <v>nc</v>
      </c>
      <c r="F201" s="24">
        <f t="shared" si="228"/>
        <v>0.22916666666666666</v>
      </c>
      <c r="G201" s="23" t="str">
        <f t="shared" si="229"/>
        <v>nc</v>
      </c>
      <c r="H201" s="22" t="str">
        <f t="shared" si="230"/>
        <v>nc</v>
      </c>
      <c r="I201" s="22" t="str">
        <f t="shared" si="231"/>
        <v>nc</v>
      </c>
      <c r="J201" s="24">
        <f t="shared" si="232"/>
        <v>0.32592592592592584</v>
      </c>
      <c r="K201" s="23" t="str">
        <f t="shared" si="233"/>
        <v>nc</v>
      </c>
      <c r="L201" s="22" t="str">
        <f t="shared" si="234"/>
        <v>nc</v>
      </c>
      <c r="M201" s="22" t="str">
        <f t="shared" si="235"/>
        <v>nc</v>
      </c>
      <c r="N201" s="24">
        <f t="shared" si="236"/>
        <v>0.4583333333333333</v>
      </c>
      <c r="O201" s="23">
        <f t="shared" si="237"/>
        <v>0.41325418889473287</v>
      </c>
      <c r="P201" s="22" t="str">
        <f t="shared" si="238"/>
        <v>infini</v>
      </c>
      <c r="Q201" s="22" t="str">
        <f t="shared" si="239"/>
        <v>infini</v>
      </c>
      <c r="R201" s="24">
        <f t="shared" si="240"/>
        <v>0.6666666666666666</v>
      </c>
      <c r="S201" s="23">
        <f t="shared" si="241"/>
        <v>0.5741352088416822</v>
      </c>
      <c r="T201" s="22" t="str">
        <f t="shared" si="242"/>
        <v>infini</v>
      </c>
      <c r="U201" s="22" t="str">
        <f t="shared" si="243"/>
        <v>infini</v>
      </c>
      <c r="V201" s="24">
        <f t="shared" si="244"/>
        <v>0.9166666666666666</v>
      </c>
      <c r="W201" s="23">
        <f t="shared" si="245"/>
        <v>0.7491146826477798</v>
      </c>
      <c r="X201" s="22" t="str">
        <f t="shared" si="246"/>
        <v>infini</v>
      </c>
      <c r="Y201" s="22" t="str">
        <f t="shared" si="247"/>
        <v>infini</v>
      </c>
      <c r="Z201" s="24">
        <f t="shared" si="248"/>
        <v>1.3333333333333333</v>
      </c>
      <c r="AA201" s="23">
        <f t="shared" si="249"/>
        <v>1.0041420861051837</v>
      </c>
      <c r="AB201" s="22" t="str">
        <f t="shared" si="250"/>
        <v>infini</v>
      </c>
      <c r="AC201" s="22" t="str">
        <f t="shared" si="251"/>
        <v>infini</v>
      </c>
      <c r="AD201" s="24">
        <f t="shared" si="252"/>
        <v>1.8333333333333333</v>
      </c>
      <c r="AE201" s="23">
        <f t="shared" si="253"/>
        <v>1.2619020305150854</v>
      </c>
      <c r="AF201" s="22" t="str">
        <f t="shared" si="254"/>
        <v>infini</v>
      </c>
      <c r="AG201" s="22" t="str">
        <f t="shared" si="255"/>
        <v>infini</v>
      </c>
    </row>
    <row r="202" spans="1:33" ht="12.75">
      <c r="A202" s="67">
        <v>5</v>
      </c>
      <c r="B202" s="21">
        <f t="shared" si="224"/>
        <v>0.6225589225589225</v>
      </c>
      <c r="C202" s="26" t="str">
        <f t="shared" si="225"/>
        <v>nc</v>
      </c>
      <c r="D202" s="25" t="str">
        <f t="shared" si="226"/>
        <v>nc</v>
      </c>
      <c r="E202" s="25" t="str">
        <f t="shared" si="227"/>
        <v>nc</v>
      </c>
      <c r="F202" s="27">
        <f t="shared" si="228"/>
        <v>0.22916666666666666</v>
      </c>
      <c r="G202" s="26" t="str">
        <f t="shared" si="229"/>
        <v>nc</v>
      </c>
      <c r="H202" s="25" t="str">
        <f t="shared" si="230"/>
        <v>nc</v>
      </c>
      <c r="I202" s="25" t="str">
        <f t="shared" si="231"/>
        <v>nc</v>
      </c>
      <c r="J202" s="27">
        <f t="shared" si="232"/>
        <v>0.32592592592592584</v>
      </c>
      <c r="K202" s="26" t="str">
        <f t="shared" si="233"/>
        <v>nc</v>
      </c>
      <c r="L202" s="25" t="str">
        <f t="shared" si="234"/>
        <v>nc</v>
      </c>
      <c r="M202" s="25" t="str">
        <f t="shared" si="235"/>
        <v>nc</v>
      </c>
      <c r="N202" s="27">
        <f t="shared" si="236"/>
        <v>0.4583333333333333</v>
      </c>
      <c r="O202" s="26">
        <f t="shared" si="237"/>
        <v>0.4215463854313569</v>
      </c>
      <c r="P202" s="25" t="str">
        <f t="shared" si="238"/>
        <v>infini</v>
      </c>
      <c r="Q202" s="25" t="str">
        <f t="shared" si="239"/>
        <v>infini</v>
      </c>
      <c r="R202" s="27">
        <f t="shared" si="240"/>
        <v>0.6666666666666666</v>
      </c>
      <c r="S202" s="26">
        <f t="shared" si="241"/>
        <v>0.5905279319711821</v>
      </c>
      <c r="T202" s="25" t="str">
        <f t="shared" si="242"/>
        <v>infini</v>
      </c>
      <c r="U202" s="25" t="str">
        <f t="shared" si="243"/>
        <v>infini</v>
      </c>
      <c r="V202" s="27">
        <f t="shared" si="244"/>
        <v>0.9166666666666666</v>
      </c>
      <c r="W202" s="26">
        <f t="shared" si="245"/>
        <v>0.7775390183216466</v>
      </c>
      <c r="X202" s="25" t="str">
        <f t="shared" si="246"/>
        <v>infini</v>
      </c>
      <c r="Y202" s="25" t="str">
        <f t="shared" si="247"/>
        <v>infini</v>
      </c>
      <c r="Z202" s="27">
        <f t="shared" si="248"/>
        <v>1.3333333333333333</v>
      </c>
      <c r="AA202" s="26">
        <f t="shared" si="249"/>
        <v>1.0563008344776592</v>
      </c>
      <c r="AB202" s="25" t="str">
        <f t="shared" si="250"/>
        <v>infini</v>
      </c>
      <c r="AC202" s="25" t="str">
        <f t="shared" si="251"/>
        <v>infini</v>
      </c>
      <c r="AD202" s="27">
        <f t="shared" si="252"/>
        <v>1.8333333333333333</v>
      </c>
      <c r="AE202" s="26">
        <f t="shared" si="253"/>
        <v>1.3457962219829696</v>
      </c>
      <c r="AF202" s="25" t="str">
        <f t="shared" si="254"/>
        <v>infini</v>
      </c>
      <c r="AG202" s="25" t="str">
        <f t="shared" si="255"/>
        <v>infini</v>
      </c>
    </row>
    <row r="203" spans="1:33" ht="12.75">
      <c r="A203" s="67">
        <v>10</v>
      </c>
      <c r="B203" s="21">
        <f t="shared" si="224"/>
        <v>0.6225589225589225</v>
      </c>
      <c r="C203" s="23" t="str">
        <f t="shared" si="225"/>
        <v>nc</v>
      </c>
      <c r="D203" s="22" t="str">
        <f t="shared" si="226"/>
        <v>nc</v>
      </c>
      <c r="E203" s="22" t="str">
        <f t="shared" si="227"/>
        <v>nc</v>
      </c>
      <c r="F203" s="24">
        <f t="shared" si="228"/>
        <v>0.22916666666666666</v>
      </c>
      <c r="G203" s="23" t="str">
        <f t="shared" si="229"/>
        <v>nc</v>
      </c>
      <c r="H203" s="22" t="str">
        <f t="shared" si="230"/>
        <v>nc</v>
      </c>
      <c r="I203" s="22" t="str">
        <f t="shared" si="231"/>
        <v>nc</v>
      </c>
      <c r="J203" s="24">
        <f t="shared" si="232"/>
        <v>0.32592592592592584</v>
      </c>
      <c r="K203" s="23" t="str">
        <f t="shared" si="233"/>
        <v>nc</v>
      </c>
      <c r="L203" s="22" t="str">
        <f t="shared" si="234"/>
        <v>nc</v>
      </c>
      <c r="M203" s="22" t="str">
        <f t="shared" si="235"/>
        <v>nc</v>
      </c>
      <c r="N203" s="24">
        <f t="shared" si="236"/>
        <v>0.4583333333333333</v>
      </c>
      <c r="O203" s="23">
        <f t="shared" si="237"/>
        <v>0.4391708454438021</v>
      </c>
      <c r="P203" s="22" t="str">
        <f t="shared" si="238"/>
        <v>infini</v>
      </c>
      <c r="Q203" s="22" t="str">
        <f t="shared" si="239"/>
        <v>infini</v>
      </c>
      <c r="R203" s="24">
        <f t="shared" si="240"/>
        <v>0.6666666666666666</v>
      </c>
      <c r="S203" s="23">
        <f t="shared" si="241"/>
        <v>0.6262917266862905</v>
      </c>
      <c r="T203" s="22" t="str">
        <f t="shared" si="242"/>
        <v>infini</v>
      </c>
      <c r="U203" s="22" t="str">
        <f t="shared" si="243"/>
        <v>infini</v>
      </c>
      <c r="V203" s="24">
        <f t="shared" si="244"/>
        <v>0.9166666666666666</v>
      </c>
      <c r="W203" s="23">
        <f t="shared" si="245"/>
        <v>0.841390282707135</v>
      </c>
      <c r="X203" s="22" t="str">
        <f t="shared" si="246"/>
        <v>infini</v>
      </c>
      <c r="Y203" s="22" t="str">
        <f t="shared" si="247"/>
        <v>infini</v>
      </c>
      <c r="Z203" s="24">
        <f t="shared" si="248"/>
        <v>1.3333333333333333</v>
      </c>
      <c r="AA203" s="23">
        <f t="shared" si="249"/>
        <v>1.1787587670183295</v>
      </c>
      <c r="AB203" s="22" t="str">
        <f t="shared" si="250"/>
        <v>infini</v>
      </c>
      <c r="AC203" s="22" t="str">
        <f t="shared" si="251"/>
        <v>infini</v>
      </c>
      <c r="AD203" s="24">
        <f t="shared" si="252"/>
        <v>1.8333333333333333</v>
      </c>
      <c r="AE203" s="23">
        <f t="shared" si="253"/>
        <v>1.5521815205734604</v>
      </c>
      <c r="AF203" s="22" t="str">
        <f t="shared" si="254"/>
        <v>infini</v>
      </c>
      <c r="AG203" s="22" t="str">
        <f t="shared" si="255"/>
        <v>infini</v>
      </c>
    </row>
    <row r="204" spans="1:33" ht="12.75">
      <c r="A204" s="67">
        <v>20</v>
      </c>
      <c r="B204" s="21">
        <f t="shared" si="224"/>
        <v>0.6225589225589225</v>
      </c>
      <c r="C204" s="26" t="str">
        <f t="shared" si="225"/>
        <v>nc</v>
      </c>
      <c r="D204" s="25" t="str">
        <f t="shared" si="226"/>
        <v>nc</v>
      </c>
      <c r="E204" s="25" t="str">
        <f t="shared" si="227"/>
        <v>nc</v>
      </c>
      <c r="F204" s="27">
        <f t="shared" si="228"/>
        <v>0.22916666666666666</v>
      </c>
      <c r="G204" s="26" t="str">
        <f t="shared" si="229"/>
        <v>nc</v>
      </c>
      <c r="H204" s="25" t="str">
        <f t="shared" si="230"/>
        <v>nc</v>
      </c>
      <c r="I204" s="25" t="str">
        <f t="shared" si="231"/>
        <v>nc</v>
      </c>
      <c r="J204" s="27">
        <f t="shared" si="232"/>
        <v>0.32592592592592584</v>
      </c>
      <c r="K204" s="26" t="str">
        <f t="shared" si="233"/>
        <v>nc</v>
      </c>
      <c r="L204" s="25" t="str">
        <f t="shared" si="234"/>
        <v>nc</v>
      </c>
      <c r="M204" s="25" t="str">
        <f t="shared" si="235"/>
        <v>nc</v>
      </c>
      <c r="N204" s="27">
        <f t="shared" si="236"/>
        <v>0.4583333333333333</v>
      </c>
      <c r="O204" s="26">
        <f t="shared" si="237"/>
        <v>0.44854752157105804</v>
      </c>
      <c r="P204" s="25" t="str">
        <f t="shared" si="238"/>
        <v>infini</v>
      </c>
      <c r="Q204" s="25" t="str">
        <f t="shared" si="239"/>
        <v>infini</v>
      </c>
      <c r="R204" s="27">
        <f t="shared" si="240"/>
        <v>0.6666666666666666</v>
      </c>
      <c r="S204" s="26">
        <f t="shared" si="241"/>
        <v>0.6458488067943293</v>
      </c>
      <c r="T204" s="25" t="str">
        <f t="shared" si="242"/>
        <v>infini</v>
      </c>
      <c r="U204" s="25" t="str">
        <f t="shared" si="243"/>
        <v>infini</v>
      </c>
      <c r="V204" s="27">
        <f t="shared" si="244"/>
        <v>0.9166666666666666</v>
      </c>
      <c r="W204" s="26">
        <f t="shared" si="245"/>
        <v>0.8774168846914682</v>
      </c>
      <c r="X204" s="25" t="str">
        <f t="shared" si="246"/>
        <v>infini</v>
      </c>
      <c r="Y204" s="25" t="str">
        <f t="shared" si="247"/>
        <v>infini</v>
      </c>
      <c r="Z204" s="27">
        <f t="shared" si="248"/>
        <v>1.3333333333333333</v>
      </c>
      <c r="AA204" s="26">
        <f t="shared" si="249"/>
        <v>1.251290393218006</v>
      </c>
      <c r="AB204" s="25" t="str">
        <f t="shared" si="250"/>
        <v>infini</v>
      </c>
      <c r="AC204" s="25" t="str">
        <f t="shared" si="251"/>
        <v>infini</v>
      </c>
      <c r="AD204" s="27">
        <f t="shared" si="252"/>
        <v>1.8333333333333333</v>
      </c>
      <c r="AE204" s="26">
        <f t="shared" si="253"/>
        <v>1.6810832289024054</v>
      </c>
      <c r="AF204" s="25" t="str">
        <f t="shared" si="254"/>
        <v>infini</v>
      </c>
      <c r="AG204" s="25" t="str">
        <f t="shared" si="255"/>
        <v>infini</v>
      </c>
    </row>
    <row r="205" spans="1:33" ht="12.75">
      <c r="A205" s="67">
        <v>50</v>
      </c>
      <c r="B205" s="21">
        <f t="shared" si="224"/>
        <v>0.6225589225589225</v>
      </c>
      <c r="C205" s="23" t="str">
        <f t="shared" si="225"/>
        <v>nc</v>
      </c>
      <c r="D205" s="22" t="str">
        <f t="shared" si="226"/>
        <v>nc</v>
      </c>
      <c r="E205" s="22" t="str">
        <f t="shared" si="227"/>
        <v>nc</v>
      </c>
      <c r="F205" s="24">
        <f t="shared" si="228"/>
        <v>0.22916666666666666</v>
      </c>
      <c r="G205" s="23" t="str">
        <f t="shared" si="229"/>
        <v>nc</v>
      </c>
      <c r="H205" s="22" t="str">
        <f t="shared" si="230"/>
        <v>nc</v>
      </c>
      <c r="I205" s="22" t="str">
        <f t="shared" si="231"/>
        <v>nc</v>
      </c>
      <c r="J205" s="24">
        <f t="shared" si="232"/>
        <v>0.32592592592592584</v>
      </c>
      <c r="K205" s="23" t="str">
        <f t="shared" si="233"/>
        <v>nc</v>
      </c>
      <c r="L205" s="22" t="str">
        <f t="shared" si="234"/>
        <v>nc</v>
      </c>
      <c r="M205" s="22" t="str">
        <f t="shared" si="235"/>
        <v>nc</v>
      </c>
      <c r="N205" s="24">
        <f t="shared" si="236"/>
        <v>0.4583333333333333</v>
      </c>
      <c r="O205" s="23">
        <f t="shared" si="237"/>
        <v>0.4543682133911399</v>
      </c>
      <c r="P205" s="22" t="str">
        <f t="shared" si="238"/>
        <v>infini</v>
      </c>
      <c r="Q205" s="22" t="str">
        <f t="shared" si="239"/>
        <v>infini</v>
      </c>
      <c r="R205" s="24">
        <f t="shared" si="240"/>
        <v>0.6666666666666666</v>
      </c>
      <c r="S205" s="23">
        <f t="shared" si="241"/>
        <v>0.6581805257546038</v>
      </c>
      <c r="T205" s="22" t="str">
        <f t="shared" si="242"/>
        <v>infini</v>
      </c>
      <c r="U205" s="22" t="str">
        <f t="shared" si="243"/>
        <v>infini</v>
      </c>
      <c r="V205" s="24">
        <f t="shared" si="244"/>
        <v>0.9166666666666666</v>
      </c>
      <c r="W205" s="23">
        <f t="shared" si="245"/>
        <v>0.9005527756673914</v>
      </c>
      <c r="X205" s="22" t="str">
        <f t="shared" si="246"/>
        <v>infini</v>
      </c>
      <c r="Y205" s="22" t="str">
        <f t="shared" si="247"/>
        <v>infini</v>
      </c>
      <c r="Z205" s="24">
        <f t="shared" si="248"/>
        <v>1.3333333333333333</v>
      </c>
      <c r="AA205" s="23">
        <f t="shared" si="249"/>
        <v>1.2992581236114176</v>
      </c>
      <c r="AB205" s="22" t="str">
        <f t="shared" si="250"/>
        <v>infini</v>
      </c>
      <c r="AC205" s="22" t="str">
        <f t="shared" si="251"/>
        <v>infini</v>
      </c>
      <c r="AD205" s="24">
        <f t="shared" si="252"/>
        <v>1.8333333333333333</v>
      </c>
      <c r="AE205" s="23">
        <f t="shared" si="253"/>
        <v>1.7692396772906827</v>
      </c>
      <c r="AF205" s="22" t="str">
        <f t="shared" si="254"/>
        <v>infini</v>
      </c>
      <c r="AG205" s="22" t="str">
        <f t="shared" si="255"/>
        <v>infini</v>
      </c>
    </row>
    <row r="206" spans="1:33" ht="12.75">
      <c r="A206" s="67">
        <v>100</v>
      </c>
      <c r="B206" s="21">
        <f t="shared" si="224"/>
        <v>0.6225589225589225</v>
      </c>
      <c r="C206" s="26" t="str">
        <f t="shared" si="225"/>
        <v>nc</v>
      </c>
      <c r="D206" s="25" t="str">
        <f t="shared" si="226"/>
        <v>nc</v>
      </c>
      <c r="E206" s="25" t="str">
        <f t="shared" si="227"/>
        <v>nc</v>
      </c>
      <c r="F206" s="27">
        <f t="shared" si="228"/>
        <v>0.22916666666666666</v>
      </c>
      <c r="G206" s="26" t="str">
        <f t="shared" si="229"/>
        <v>nc</v>
      </c>
      <c r="H206" s="25" t="str">
        <f t="shared" si="230"/>
        <v>nc</v>
      </c>
      <c r="I206" s="25" t="str">
        <f t="shared" si="231"/>
        <v>nc</v>
      </c>
      <c r="J206" s="27">
        <f t="shared" si="232"/>
        <v>0.32592592592592584</v>
      </c>
      <c r="K206" s="26" t="str">
        <f t="shared" si="233"/>
        <v>nc</v>
      </c>
      <c r="L206" s="25" t="str">
        <f t="shared" si="234"/>
        <v>nc</v>
      </c>
      <c r="M206" s="25" t="str">
        <f t="shared" si="235"/>
        <v>nc</v>
      </c>
      <c r="N206" s="27">
        <f t="shared" si="236"/>
        <v>0.4583333333333333</v>
      </c>
      <c r="O206" s="26">
        <f t="shared" si="237"/>
        <v>0.45634216037357</v>
      </c>
      <c r="P206" s="25" t="str">
        <f t="shared" si="238"/>
        <v>infini</v>
      </c>
      <c r="Q206" s="25" t="str">
        <f t="shared" si="239"/>
        <v>infini</v>
      </c>
      <c r="R206" s="27">
        <f t="shared" si="240"/>
        <v>0.6666666666666666</v>
      </c>
      <c r="S206" s="26">
        <f t="shared" si="241"/>
        <v>0.6623964177601727</v>
      </c>
      <c r="T206" s="25" t="str">
        <f t="shared" si="242"/>
        <v>infini</v>
      </c>
      <c r="U206" s="25" t="str">
        <f t="shared" si="243"/>
        <v>infini</v>
      </c>
      <c r="V206" s="27">
        <f t="shared" si="244"/>
        <v>0.9166666666666666</v>
      </c>
      <c r="W206" s="26">
        <f t="shared" si="245"/>
        <v>0.9085382775435767</v>
      </c>
      <c r="X206" s="25" t="str">
        <f t="shared" si="246"/>
        <v>infini</v>
      </c>
      <c r="Y206" s="25" t="str">
        <f t="shared" si="247"/>
        <v>infini</v>
      </c>
      <c r="Z206" s="27">
        <f t="shared" si="248"/>
        <v>1.3333333333333333</v>
      </c>
      <c r="AA206" s="26">
        <f t="shared" si="249"/>
        <v>1.3160752005369587</v>
      </c>
      <c r="AB206" s="25" t="str">
        <f t="shared" si="250"/>
        <v>infini</v>
      </c>
      <c r="AC206" s="25" t="str">
        <f t="shared" si="251"/>
        <v>infini</v>
      </c>
      <c r="AD206" s="27">
        <f t="shared" si="252"/>
        <v>1.8333333333333333</v>
      </c>
      <c r="AE206" s="26">
        <f t="shared" si="253"/>
        <v>1.8007163577073935</v>
      </c>
      <c r="AF206" s="25" t="str">
        <f t="shared" si="254"/>
        <v>infini</v>
      </c>
      <c r="AG206" s="25" t="str">
        <f t="shared" si="255"/>
        <v>infini</v>
      </c>
    </row>
    <row r="207" spans="1:33" ht="12.75">
      <c r="A207" s="67">
        <v>200</v>
      </c>
      <c r="B207" s="21">
        <f t="shared" si="224"/>
        <v>0.6225589225589225</v>
      </c>
      <c r="C207" s="23" t="str">
        <f t="shared" si="225"/>
        <v>nc</v>
      </c>
      <c r="D207" s="22" t="str">
        <f t="shared" si="226"/>
        <v>nc</v>
      </c>
      <c r="E207" s="22" t="str">
        <f t="shared" si="227"/>
        <v>nc</v>
      </c>
      <c r="F207" s="24">
        <f t="shared" si="228"/>
        <v>0.22916666666666666</v>
      </c>
      <c r="G207" s="23" t="str">
        <f t="shared" si="229"/>
        <v>nc</v>
      </c>
      <c r="H207" s="22" t="str">
        <f t="shared" si="230"/>
        <v>nc</v>
      </c>
      <c r="I207" s="22" t="str">
        <f t="shared" si="231"/>
        <v>nc</v>
      </c>
      <c r="J207" s="24">
        <f t="shared" si="232"/>
        <v>0.32592592592592584</v>
      </c>
      <c r="K207" s="23" t="str">
        <f t="shared" si="233"/>
        <v>nc</v>
      </c>
      <c r="L207" s="22" t="str">
        <f t="shared" si="234"/>
        <v>nc</v>
      </c>
      <c r="M207" s="22" t="str">
        <f t="shared" si="235"/>
        <v>nc</v>
      </c>
      <c r="N207" s="24">
        <f t="shared" si="236"/>
        <v>0.4583333333333333</v>
      </c>
      <c r="O207" s="23">
        <f t="shared" si="237"/>
        <v>0.4573355795439615</v>
      </c>
      <c r="P207" s="22" t="str">
        <f t="shared" si="238"/>
        <v>infini</v>
      </c>
      <c r="Q207" s="22" t="str">
        <f t="shared" si="239"/>
        <v>infini</v>
      </c>
      <c r="R207" s="24">
        <f t="shared" si="240"/>
        <v>0.6666666666666666</v>
      </c>
      <c r="S207" s="23">
        <f t="shared" si="241"/>
        <v>0.6645246821080051</v>
      </c>
      <c r="T207" s="22" t="str">
        <f t="shared" si="242"/>
        <v>infini</v>
      </c>
      <c r="U207" s="22" t="str">
        <f t="shared" si="243"/>
        <v>infini</v>
      </c>
      <c r="V207" s="24">
        <f t="shared" si="244"/>
        <v>0.9166666666666666</v>
      </c>
      <c r="W207" s="23">
        <f t="shared" si="245"/>
        <v>0.9125843725733551</v>
      </c>
      <c r="X207" s="22" t="str">
        <f t="shared" si="246"/>
        <v>infini</v>
      </c>
      <c r="Y207" s="22" t="str">
        <f t="shared" si="247"/>
        <v>infini</v>
      </c>
      <c r="Z207" s="24">
        <f t="shared" si="248"/>
        <v>1.3333333333333333</v>
      </c>
      <c r="AA207" s="23">
        <f t="shared" si="249"/>
        <v>1.3246480575692043</v>
      </c>
      <c r="AB207" s="22" t="str">
        <f t="shared" si="250"/>
        <v>infini</v>
      </c>
      <c r="AC207" s="22" t="str">
        <f t="shared" si="251"/>
        <v>infini</v>
      </c>
      <c r="AD207" s="24">
        <f t="shared" si="252"/>
        <v>1.8333333333333333</v>
      </c>
      <c r="AE207" s="23">
        <f t="shared" si="253"/>
        <v>1.8168784706508054</v>
      </c>
      <c r="AF207" s="22" t="str">
        <f t="shared" si="254"/>
        <v>infini</v>
      </c>
      <c r="AG207" s="22" t="str">
        <f t="shared" si="255"/>
        <v>infini</v>
      </c>
    </row>
    <row r="208" spans="1:33" ht="12.75">
      <c r="A208" s="29" t="s">
        <v>68</v>
      </c>
      <c r="C208" s="21" t="str">
        <f>IF(OR($C$187/$C$5&lt;2*$C$2,$C$2*1000&lt;$C$5),"nc",B207)</f>
        <v>nc</v>
      </c>
      <c r="D208" s="19" t="str">
        <f>IF(OR($C$187/$C$5&lt;2*$C$2,$C$2*1000&lt;$C$5),"nc","infini")</f>
        <v>nc</v>
      </c>
      <c r="E208" s="19" t="str">
        <f>IF(OR($C$187/$C$5&lt;2*$C$2,$C$2*1000&lt;$C$5),"nc","infini")</f>
        <v>nc</v>
      </c>
      <c r="G208" s="21" t="str">
        <f>IF(OR($C$187/$G$5&lt;2*$C$2,$C$2*1000&lt;$G$5),"nc",F207)</f>
        <v>nc</v>
      </c>
      <c r="H208" s="19" t="str">
        <f>IF(OR($C$187/$G$5&lt;2*$C$2,$C$2*1000&lt;$G$5),"nc","infini")</f>
        <v>nc</v>
      </c>
      <c r="I208" s="19" t="str">
        <f>IF(OR($C$187/$G$5&lt;2*$C$2,$C$2*1000&lt;$G$5),"nc","infini")</f>
        <v>nc</v>
      </c>
      <c r="K208" s="21" t="str">
        <f>IF(OR($C$187/$K$5&lt;2*$C$2,$C$2*1000&lt;$K$5),"nc",J207)</f>
        <v>nc</v>
      </c>
      <c r="L208" s="19" t="str">
        <f>IF(OR($C$187/$K$5&lt;2*$C$2,$C$2*1000&lt;$K$5),"nc","infini")</f>
        <v>nc</v>
      </c>
      <c r="M208" s="19" t="str">
        <f>IF(OR($C$187/$K$5&lt;2*$C$2,$C$2*1000&lt;$K$5),"nc","infini")</f>
        <v>nc</v>
      </c>
      <c r="O208" s="21">
        <f>IF(OR($C$187/$O$5&lt;2*$C$2,$C$2*1000&lt;$O$5),"nc",N207)</f>
        <v>0.4583333333333333</v>
      </c>
      <c r="P208" s="19" t="str">
        <f>IF(OR($C$187/$O$5&lt;2*$C$2,$C$2*1000&lt;$O$5),"nc","infini")</f>
        <v>infini</v>
      </c>
      <c r="Q208" s="19" t="str">
        <f>IF(OR($C$187/$O$5&lt;2*$C$2,$C$2*1000&lt;$O$5),"nc","infini")</f>
        <v>infini</v>
      </c>
      <c r="S208" s="21">
        <f>IF(OR($C$187/$S$5&lt;2*$C$2,$C$2*1000&lt;$S$5),"nc",R207)</f>
        <v>0.6666666666666666</v>
      </c>
      <c r="T208" s="19" t="str">
        <f>IF(OR($C$187/$S$5&lt;2*$C$2,$C$2*1000&lt;$S$5),"nc","infini")</f>
        <v>infini</v>
      </c>
      <c r="U208" s="19" t="str">
        <f>IF(OR($C$187/$S$5&lt;2*$C$2,$C$2*1000&lt;$S$5),"nc","infini")</f>
        <v>infini</v>
      </c>
      <c r="W208" s="21">
        <f>IF(OR($C$187/$W$5&lt;2*$C$2,$C$2*1000&lt;$W$5),"nc",V207)</f>
        <v>0.9166666666666666</v>
      </c>
      <c r="X208" s="19" t="str">
        <f>IF(OR($C$187/$W$5&lt;2*$C$2,$C$2*1000&lt;$W$5),"nc","infini")</f>
        <v>infini</v>
      </c>
      <c r="Y208" s="19" t="str">
        <f>IF(OR($C$187/$W$5&lt;2*$C$2,$C$2*1000&lt;$W$5),"nc","infini")</f>
        <v>infini</v>
      </c>
      <c r="AA208" s="21">
        <f>IF(OR($C$187/$AA$5&lt;2*$C$2,$C$2*1000&lt;$AA$5),"nc",Z207)</f>
        <v>1.3333333333333333</v>
      </c>
      <c r="AB208" s="19" t="str">
        <f>IF(OR($C$187/$AA$5&lt;2*$C$2,$C$2*1000&lt;$AA$5),"nc","infini")</f>
        <v>infini</v>
      </c>
      <c r="AC208" s="19" t="str">
        <f>IF(OR($C$187/$AA$5&lt;2*$C$2,$C$2*1000&lt;$AA$5),"nc","infini")</f>
        <v>infini</v>
      </c>
      <c r="AE208" s="21">
        <f>IF(OR($C$187/$AE$5&lt;2*$C$2,$C$2*1000&lt;$AE$5),"nc",AD207)</f>
        <v>1.8333333333333333</v>
      </c>
      <c r="AF208" s="19" t="str">
        <f>IF(OR($C$187/$AE$5&lt;2*$C$2,$C$2*1000&lt;$AE$5),"nc","infini")</f>
        <v>infini</v>
      </c>
      <c r="AG208" s="19" t="str">
        <f>IF(OR($C$187/$AE$5&lt;2*$C$2,$C$2*1000&lt;$AE$5),"nc","infini")</f>
        <v>infini</v>
      </c>
    </row>
    <row r="211" spans="1:7" ht="26.25">
      <c r="A211" s="57" t="s">
        <v>61</v>
      </c>
      <c r="C211" s="58">
        <f>Résultats!L23</f>
        <v>23</v>
      </c>
      <c r="D211" s="59" t="s">
        <v>60</v>
      </c>
      <c r="F211" s="60" t="s">
        <v>99</v>
      </c>
      <c r="G211" s="28"/>
    </row>
    <row r="212" ht="12.75">
      <c r="A212" s="57"/>
    </row>
    <row r="213" spans="1:31" ht="12.75">
      <c r="A213" s="57" t="s">
        <v>62</v>
      </c>
      <c r="C213" s="61">
        <v>90</v>
      </c>
      <c r="G213" s="61">
        <v>64</v>
      </c>
      <c r="K213" s="61">
        <v>45</v>
      </c>
      <c r="O213" s="61">
        <v>32</v>
      </c>
      <c r="S213" s="61">
        <v>22</v>
      </c>
      <c r="W213" s="61">
        <v>16</v>
      </c>
      <c r="AA213" s="61">
        <v>11</v>
      </c>
      <c r="AE213" s="61">
        <v>8</v>
      </c>
    </row>
    <row r="214" spans="1:33" ht="240.75">
      <c r="A214" s="57" t="s">
        <v>63</v>
      </c>
      <c r="B214" s="62" t="s">
        <v>64</v>
      </c>
      <c r="C214" s="62" t="s">
        <v>65</v>
      </c>
      <c r="D214" s="63" t="s">
        <v>66</v>
      </c>
      <c r="E214" s="63" t="s">
        <v>67</v>
      </c>
      <c r="F214" s="64" t="s">
        <v>64</v>
      </c>
      <c r="G214" s="62" t="s">
        <v>65</v>
      </c>
      <c r="H214" s="63" t="s">
        <v>66</v>
      </c>
      <c r="I214" s="63" t="s">
        <v>67</v>
      </c>
      <c r="J214" s="64" t="s">
        <v>64</v>
      </c>
      <c r="K214" s="62" t="s">
        <v>65</v>
      </c>
      <c r="L214" s="63" t="s">
        <v>66</v>
      </c>
      <c r="M214" s="63" t="s">
        <v>67</v>
      </c>
      <c r="N214" s="64" t="s">
        <v>64</v>
      </c>
      <c r="O214" s="62" t="s">
        <v>65</v>
      </c>
      <c r="P214" s="63" t="s">
        <v>66</v>
      </c>
      <c r="Q214" s="63" t="s">
        <v>67</v>
      </c>
      <c r="R214" s="64" t="s">
        <v>64</v>
      </c>
      <c r="S214" s="62" t="s">
        <v>65</v>
      </c>
      <c r="T214" s="63" t="s">
        <v>66</v>
      </c>
      <c r="U214" s="63" t="s">
        <v>67</v>
      </c>
      <c r="V214" s="64" t="s">
        <v>64</v>
      </c>
      <c r="W214" s="62" t="s">
        <v>65</v>
      </c>
      <c r="X214" s="63" t="s">
        <v>66</v>
      </c>
      <c r="Y214" s="63" t="s">
        <v>67</v>
      </c>
      <c r="Z214" s="64" t="s">
        <v>64</v>
      </c>
      <c r="AA214" s="62" t="s">
        <v>65</v>
      </c>
      <c r="AB214" s="63" t="s">
        <v>66</v>
      </c>
      <c r="AC214" s="63" t="s">
        <v>67</v>
      </c>
      <c r="AD214" s="64" t="s">
        <v>64</v>
      </c>
      <c r="AE214" s="62" t="s">
        <v>65</v>
      </c>
      <c r="AF214" s="63" t="s">
        <v>66</v>
      </c>
      <c r="AG214" s="63" t="s">
        <v>67</v>
      </c>
    </row>
    <row r="215" spans="1:33" ht="12.75">
      <c r="A215" s="65">
        <v>0.5</v>
      </c>
      <c r="B215" s="21">
        <f aca="true" t="shared" si="256" ref="B215:B231">($C$3*($C$3/C$5))/$C$2/1000</f>
        <v>0.6225589225589225</v>
      </c>
      <c r="C215" s="23" t="str">
        <f aca="true" t="shared" si="257" ref="C215:C231">IF(OR($C$211/$C$5&lt;2*$C$2,$C$2*1000&lt;$C$5),"nc",($B215*$A215)/($B215+($A215-$C$211/1000)))</f>
        <v>nc</v>
      </c>
      <c r="D215" s="22" t="str">
        <f aca="true" t="shared" si="258" ref="D215:D231">IF(OR($C$211/$C$5&lt;2*$C$2,$C$2*1000&lt;$C$5),"nc",IF(($B215*$A215)/($B215-($A215-$C$211/1000))&lt;=0,"infini",($B215*$A215)/($B215-($A215-$C$211/1000))))</f>
        <v>nc</v>
      </c>
      <c r="E215" s="22" t="str">
        <f aca="true" t="shared" si="259" ref="E215:E231">IF(OR(C215="nc",D215="nc"),"nc",IF(D215="infini","infini",D215-C215))</f>
        <v>nc</v>
      </c>
      <c r="F215" s="24">
        <f aca="true" t="shared" si="260" ref="F215:F231">($C$211*($C$211/G$5))/$C$2/1000</f>
        <v>0.25047348484848486</v>
      </c>
      <c r="G215" s="23" t="str">
        <f aca="true" t="shared" si="261" ref="G215:G231">IF(OR($C$211/$G$5&lt;2*$C$2,$C$2*1000&lt;$G$5),"nc",($F215*$A215)/($F215+($A215-$C$211/1000)))</f>
        <v>nc</v>
      </c>
      <c r="H215" s="22" t="str">
        <f aca="true" t="shared" si="262" ref="H215:H231">IF(OR($C$211/$G$5&lt;2*$C$2,$C$2*1000&lt;$G$5),"nc",IF(($F215*$A215)/($F215-($A215-$C$211/1000))&lt;=0,"infini",($F215*$A215)/($F215-($A215-$C$211/1000))))</f>
        <v>nc</v>
      </c>
      <c r="I215" s="22" t="str">
        <f aca="true" t="shared" si="263" ref="I215:I231">IF(OR($C$211/$G$5&lt;2*$C$2,$C$2*1000&lt;$G$5),"nc",IF(H215="infini","infini",H215-G215))</f>
        <v>nc</v>
      </c>
      <c r="J215" s="24">
        <f aca="true" t="shared" si="264" ref="J215:J231">($C$211*($C$211/K$5))/$C$2/1000</f>
        <v>0.3562289562289562</v>
      </c>
      <c r="K215" s="23" t="str">
        <f aca="true" t="shared" si="265" ref="K215:K231">IF(OR($C$211/$K$5&lt;2*$C$2,$C$2*1000&lt;$K$5),"nc",($J215*$A215)/($J215+($A215-$C$211/1000)))</f>
        <v>nc</v>
      </c>
      <c r="L215" s="22" t="str">
        <f aca="true" t="shared" si="266" ref="L215:L231">IF(OR($C$211/$K$5&lt;2*$C$2,$C$2*1000&lt;$K$5),"nc",IF(($J215*$A215)/($J215-($A215-$C$211/1000))&lt;=0,"infini",($J215*$A215)/($J215-($A215-$C$211/1000))))</f>
        <v>nc</v>
      </c>
      <c r="M215" s="22" t="str">
        <f aca="true" t="shared" si="267" ref="M215:M231">IF(OR($C$211/$K$5&lt;2*$C$2,$C$2*1000&lt;$K$5),"nc",IF(L215="infini","infini",L215-K215))</f>
        <v>nc</v>
      </c>
      <c r="N215" s="24">
        <f aca="true" t="shared" si="268" ref="N215:N231">($C$211*($C$211/O$5))/$C$2/1000</f>
        <v>0.5009469696969697</v>
      </c>
      <c r="O215" s="23">
        <f aca="true" t="shared" si="269" ref="O215:O231">IF(OR($C$211/$O$5&lt;2*$C$2,$C$2*1000&lt;$O$5),"nc",($N215*$A215)/($N215+($A215-$C$211/1000)))</f>
        <v>0.2561217454624329</v>
      </c>
      <c r="P215" s="22">
        <f aca="true" t="shared" si="270" ref="P215:P231">IF(OR($C$211/$O$5&lt;2*$C$2,$C$2*1000&lt;$O$5),"nc",IF(($N215*$A215)/($N215-($A215-$C$211/1000))&lt;=0,"infini",($N215*$A215)/($N215-($A215-$C$211/1000))))</f>
        <v>10.459506485289445</v>
      </c>
      <c r="Q215" s="22">
        <f aca="true" t="shared" si="271" ref="Q215:Q231">IF(OR($C$211/$O$5&lt;2*$C$2,$C$2*1000&lt;$O$5),"nc",IF(P215="infini","infini",P215-O215))</f>
        <v>10.203384739827012</v>
      </c>
      <c r="R215" s="24">
        <f aca="true" t="shared" si="272" ref="R215:R231">($C$211*($C$211/S$5))/$C$2/1000</f>
        <v>0.7286501377410467</v>
      </c>
      <c r="S215" s="23">
        <f aca="true" t="shared" si="273" ref="S215:S231">IF(OR($C$211/$S$5&lt;2*$C$2,$C$2*1000&lt;$S$5),"nc",($R215*$A215)/($R215+($A215-$C$211/1000)))</f>
        <v>0.3021814185275482</v>
      </c>
      <c r="T215" s="22">
        <f aca="true" t="shared" si="274" ref="T215:T231">IF(OR($C$211/$S$5&lt;2*$C$2,$C$2*1000&lt;$S$5),"nc",IF(($R215*$A215)/($R215-($A215-$C$211/1000))&lt;=0,"infini",($R215*$A215)/($R215-($A215-$C$211/1000))))</f>
        <v>1.4477443650176798</v>
      </c>
      <c r="U215" s="22">
        <f aca="true" t="shared" si="275" ref="U215:U231">IF(OR($C$211/$S$5&lt;2*$C$2,$C$2*1000&lt;$S$5),"nc",IF(T215="infini","infini",T215-S215))</f>
        <v>1.1455629464901316</v>
      </c>
      <c r="V215" s="24">
        <f aca="true" t="shared" si="276" ref="V215:V231">($C$211*($C$211/W$5))/$C$2/1000</f>
        <v>1.0018939393939394</v>
      </c>
      <c r="W215" s="23">
        <f aca="true" t="shared" si="277" ref="W215:W231">IF(OR($C$211/$W$5&lt;2*$C$2,$C$2*1000&lt;$W$5),"nc",($V215*$A215)/($V215+($A215-$C$211/1000)))</f>
        <v>0.3387308287315459</v>
      </c>
      <c r="X215" s="22">
        <f aca="true" t="shared" si="278" ref="X215:X231">IF(OR($C$211/$W$5&lt;2*$C$2,$C$2*1000&lt;$W$5),"nc",IF(($V215*$A215)/($V215-($A215-$C$211/1000))&lt;=0,"infini",($V215*$A215)/($V215-($A215-$C$211/1000))))</f>
        <v>0.9543775077216176</v>
      </c>
      <c r="Y215" s="22">
        <f aca="true" t="shared" si="279" ref="Y215:Y231">IF(OR($C$211/$W$5&lt;2*$C$2,$C$2*1000&lt;$W$5),"nc",IF(X215="infini","infini",X215-W215))</f>
        <v>0.6156466789900716</v>
      </c>
      <c r="Z215" s="24">
        <f aca="true" t="shared" si="280" ref="Z215:Z231">($C$211*($C$211/AA$5))/$C$2/1000</f>
        <v>1.4573002754820934</v>
      </c>
      <c r="AA215" s="23">
        <f aca="true" t="shared" si="281" ref="AA215:AA231">IF(OR($C$211/$AA$5&lt;2*$C$2,$C$2*1000&lt;$AA$5),"nc",($Z215*$A215)/($Z215+($A215-$C$211/1000)))</f>
        <v>0.37669959880424575</v>
      </c>
      <c r="AB215" s="22">
        <f aca="true" t="shared" si="282" ref="AB215:AB231">IF(OR($C$211/$AA$5&lt;2*$C$2,$C$2*1000&lt;$AA$5),"nc",IF(($Z215*$A215)/($Z215-($A215-$C$211/1000))&lt;=0,"infini",($Z215*$A215)/($Z215-($A215-$C$211/1000))))</f>
        <v>0.7432928011600427</v>
      </c>
      <c r="AC215" s="22">
        <f aca="true" t="shared" si="283" ref="AC215:AC231">IF(OR($C$211/$AA$5&lt;2*$C$2,$C$2*1000&lt;$AA$5),"nc",IF(AB215="infini","infini",AB215-AA215))</f>
        <v>0.36659320235579695</v>
      </c>
      <c r="AD215" s="24">
        <f aca="true" t="shared" si="284" ref="AD215:AD231">($C$211*($C$211/AE$5))/$C$2/1000</f>
        <v>2.003787878787879</v>
      </c>
      <c r="AE215" s="23">
        <f aca="true" t="shared" si="285" ref="AE215:AE231">IF(OR($C$211/$AE$5&lt;2*$C$2,$C$2*1000&lt;$AE$5),"nc",($AD215*$A215)/($AD215+($A215-$C$211/1000)))</f>
        <v>0.4038611877946889</v>
      </c>
      <c r="AF215" s="22">
        <f aca="true" t="shared" si="286" ref="AF215:AF231">IF(OR($C$211/$AE$5&lt;2*$C$2,$C$2*1000&lt;$AE$5),"nc",IF(($AD215*$A215)/($AD215-($A215-$C$211/1000))&lt;=0,"infini",($AD215*$A215)/($AD215-($A215-$C$211/1000))))</f>
        <v>0.6562103048586853</v>
      </c>
      <c r="AG215" s="22">
        <f aca="true" t="shared" si="287" ref="AG215:AG231">IF(OR($C$211/$AE$5&lt;2*$C$2,$C$2*1000&lt;$AE$5),"nc",IF(AF215="infini","infini",AF215-AE215))</f>
        <v>0.2523491170639964</v>
      </c>
    </row>
    <row r="216" spans="1:33" ht="12.75">
      <c r="A216" s="67">
        <v>0.75</v>
      </c>
      <c r="B216" s="21">
        <f t="shared" si="256"/>
        <v>0.6225589225589225</v>
      </c>
      <c r="C216" s="26" t="str">
        <f t="shared" si="257"/>
        <v>nc</v>
      </c>
      <c r="D216" s="25" t="str">
        <f t="shared" si="258"/>
        <v>nc</v>
      </c>
      <c r="E216" s="25" t="str">
        <f t="shared" si="259"/>
        <v>nc</v>
      </c>
      <c r="F216" s="27">
        <f t="shared" si="260"/>
        <v>0.25047348484848486</v>
      </c>
      <c r="G216" s="26" t="str">
        <f t="shared" si="261"/>
        <v>nc</v>
      </c>
      <c r="H216" s="25" t="str">
        <f t="shared" si="262"/>
        <v>nc</v>
      </c>
      <c r="I216" s="25" t="str">
        <f t="shared" si="263"/>
        <v>nc</v>
      </c>
      <c r="J216" s="27">
        <f t="shared" si="264"/>
        <v>0.3562289562289562</v>
      </c>
      <c r="K216" s="26" t="str">
        <f t="shared" si="265"/>
        <v>nc</v>
      </c>
      <c r="L216" s="25" t="str">
        <f t="shared" si="266"/>
        <v>nc</v>
      </c>
      <c r="M216" s="25" t="str">
        <f t="shared" si="267"/>
        <v>nc</v>
      </c>
      <c r="N216" s="27">
        <f t="shared" si="268"/>
        <v>0.5009469696969697</v>
      </c>
      <c r="O216" s="26">
        <f t="shared" si="269"/>
        <v>0.3059661667355589</v>
      </c>
      <c r="P216" s="25" t="str">
        <f t="shared" si="270"/>
        <v>infini</v>
      </c>
      <c r="Q216" s="25" t="str">
        <f t="shared" si="271"/>
        <v>infini</v>
      </c>
      <c r="R216" s="27">
        <f t="shared" si="272"/>
        <v>0.7286501377410467</v>
      </c>
      <c r="S216" s="26">
        <f t="shared" si="273"/>
        <v>0.37542510328330186</v>
      </c>
      <c r="T216" s="25">
        <f t="shared" si="274"/>
        <v>331.17696160269355</v>
      </c>
      <c r="U216" s="25">
        <f t="shared" si="275"/>
        <v>330.80153649941025</v>
      </c>
      <c r="V216" s="27">
        <f t="shared" si="276"/>
        <v>1.0018939393939394</v>
      </c>
      <c r="W216" s="26">
        <f t="shared" si="277"/>
        <v>0.43462495727694184</v>
      </c>
      <c r="X216" s="25">
        <f t="shared" si="278"/>
        <v>2.733492255966488</v>
      </c>
      <c r="Y216" s="25">
        <f t="shared" si="279"/>
        <v>2.2988672986895464</v>
      </c>
      <c r="Z216" s="27">
        <f t="shared" si="280"/>
        <v>1.4573002754820934</v>
      </c>
      <c r="AA216" s="26">
        <f t="shared" si="281"/>
        <v>0.5003777268536677</v>
      </c>
      <c r="AB216" s="25">
        <f t="shared" si="282"/>
        <v>1.4966107001535278</v>
      </c>
      <c r="AC216" s="25">
        <f t="shared" si="283"/>
        <v>0.9962329732998602</v>
      </c>
      <c r="AD216" s="27">
        <f t="shared" si="284"/>
        <v>2.003787878787879</v>
      </c>
      <c r="AE216" s="26">
        <f t="shared" si="285"/>
        <v>0.5503323494163079</v>
      </c>
      <c r="AF216" s="25">
        <f t="shared" si="286"/>
        <v>1.1770482270850142</v>
      </c>
      <c r="AG216" s="25">
        <f t="shared" si="287"/>
        <v>0.6267158776687063</v>
      </c>
    </row>
    <row r="217" spans="1:33" ht="12.75">
      <c r="A217" s="67">
        <v>1</v>
      </c>
      <c r="B217" s="21">
        <f t="shared" si="256"/>
        <v>0.6225589225589225</v>
      </c>
      <c r="C217" s="23" t="str">
        <f t="shared" si="257"/>
        <v>nc</v>
      </c>
      <c r="D217" s="22" t="str">
        <f t="shared" si="258"/>
        <v>nc</v>
      </c>
      <c r="E217" s="22" t="str">
        <f t="shared" si="259"/>
        <v>nc</v>
      </c>
      <c r="F217" s="24">
        <f t="shared" si="260"/>
        <v>0.25047348484848486</v>
      </c>
      <c r="G217" s="23" t="str">
        <f t="shared" si="261"/>
        <v>nc</v>
      </c>
      <c r="H217" s="22" t="str">
        <f t="shared" si="262"/>
        <v>nc</v>
      </c>
      <c r="I217" s="22" t="str">
        <f t="shared" si="263"/>
        <v>nc</v>
      </c>
      <c r="J217" s="24">
        <f t="shared" si="264"/>
        <v>0.3562289562289562</v>
      </c>
      <c r="K217" s="23" t="str">
        <f t="shared" si="265"/>
        <v>nc</v>
      </c>
      <c r="L217" s="22" t="str">
        <f t="shared" si="266"/>
        <v>nc</v>
      </c>
      <c r="M217" s="22" t="str">
        <f t="shared" si="267"/>
        <v>nc</v>
      </c>
      <c r="N217" s="24">
        <f t="shared" si="268"/>
        <v>0.5009469696969697</v>
      </c>
      <c r="O217" s="23">
        <f t="shared" si="269"/>
        <v>0.33894786482067163</v>
      </c>
      <c r="P217" s="22" t="str">
        <f t="shared" si="270"/>
        <v>infini</v>
      </c>
      <c r="Q217" s="22" t="str">
        <f t="shared" si="271"/>
        <v>infini</v>
      </c>
      <c r="R217" s="24">
        <f t="shared" si="272"/>
        <v>0.7286501377410467</v>
      </c>
      <c r="S217" s="23">
        <f t="shared" si="273"/>
        <v>0.4271978887218142</v>
      </c>
      <c r="T217" s="22" t="str">
        <f t="shared" si="274"/>
        <v>infini</v>
      </c>
      <c r="U217" s="22" t="str">
        <f t="shared" si="275"/>
        <v>infini</v>
      </c>
      <c r="V217" s="24">
        <f t="shared" si="276"/>
        <v>1.0018939393939394</v>
      </c>
      <c r="W217" s="23">
        <f t="shared" si="277"/>
        <v>0.5062898619522691</v>
      </c>
      <c r="X217" s="22">
        <f t="shared" si="278"/>
        <v>40.246500304321245</v>
      </c>
      <c r="Y217" s="22">
        <f t="shared" si="279"/>
        <v>39.740210442368976</v>
      </c>
      <c r="Z217" s="24">
        <f t="shared" si="280"/>
        <v>1.4573002754820934</v>
      </c>
      <c r="AA217" s="23">
        <f t="shared" si="281"/>
        <v>0.5986526354861818</v>
      </c>
      <c r="AB217" s="22">
        <f t="shared" si="282"/>
        <v>3.034144159129104</v>
      </c>
      <c r="AC217" s="22">
        <f t="shared" si="283"/>
        <v>2.435491523642922</v>
      </c>
      <c r="AD217" s="24">
        <f t="shared" si="284"/>
        <v>2.003787878787879</v>
      </c>
      <c r="AE217" s="23">
        <f t="shared" si="285"/>
        <v>0.6722343086025659</v>
      </c>
      <c r="AF217" s="22">
        <f t="shared" si="286"/>
        <v>1.9515110376578912</v>
      </c>
      <c r="AG217" s="22">
        <f t="shared" si="287"/>
        <v>1.2792767290553253</v>
      </c>
    </row>
    <row r="218" spans="1:33" ht="12.75">
      <c r="A218" s="67">
        <v>1.25</v>
      </c>
      <c r="B218" s="21">
        <f t="shared" si="256"/>
        <v>0.6225589225589225</v>
      </c>
      <c r="C218" s="26" t="str">
        <f t="shared" si="257"/>
        <v>nc</v>
      </c>
      <c r="D218" s="25" t="str">
        <f t="shared" si="258"/>
        <v>nc</v>
      </c>
      <c r="E218" s="25" t="str">
        <f t="shared" si="259"/>
        <v>nc</v>
      </c>
      <c r="F218" s="27">
        <f t="shared" si="260"/>
        <v>0.25047348484848486</v>
      </c>
      <c r="G218" s="26" t="str">
        <f t="shared" si="261"/>
        <v>nc</v>
      </c>
      <c r="H218" s="25" t="str">
        <f t="shared" si="262"/>
        <v>nc</v>
      </c>
      <c r="I218" s="25" t="str">
        <f t="shared" si="263"/>
        <v>nc</v>
      </c>
      <c r="J218" s="27">
        <f t="shared" si="264"/>
        <v>0.3562289562289562</v>
      </c>
      <c r="K218" s="26" t="str">
        <f t="shared" si="265"/>
        <v>nc</v>
      </c>
      <c r="L218" s="25" t="str">
        <f t="shared" si="266"/>
        <v>nc</v>
      </c>
      <c r="M218" s="25" t="str">
        <f t="shared" si="267"/>
        <v>nc</v>
      </c>
      <c r="N218" s="27">
        <f t="shared" si="268"/>
        <v>0.5009469696969697</v>
      </c>
      <c r="O218" s="26">
        <f t="shared" si="269"/>
        <v>0.3623859546054391</v>
      </c>
      <c r="P218" s="25" t="str">
        <f t="shared" si="270"/>
        <v>infini</v>
      </c>
      <c r="Q218" s="25" t="str">
        <f t="shared" si="271"/>
        <v>infini</v>
      </c>
      <c r="R218" s="27">
        <f t="shared" si="272"/>
        <v>0.7286501377410467</v>
      </c>
      <c r="S218" s="26">
        <f t="shared" si="273"/>
        <v>0.46573395445280386</v>
      </c>
      <c r="T218" s="25" t="str">
        <f t="shared" si="274"/>
        <v>infini</v>
      </c>
      <c r="U218" s="25" t="str">
        <f t="shared" si="275"/>
        <v>infini</v>
      </c>
      <c r="V218" s="27">
        <f t="shared" si="276"/>
        <v>1.0018939393939394</v>
      </c>
      <c r="W218" s="26">
        <f t="shared" si="277"/>
        <v>0.5618784286267818</v>
      </c>
      <c r="X218" s="25" t="str">
        <f t="shared" si="278"/>
        <v>infini</v>
      </c>
      <c r="Y218" s="25" t="str">
        <f t="shared" si="279"/>
        <v>infini</v>
      </c>
      <c r="Z218" s="27">
        <f t="shared" si="280"/>
        <v>1.4573002754820934</v>
      </c>
      <c r="AA218" s="26">
        <f t="shared" si="281"/>
        <v>0.678622045749132</v>
      </c>
      <c r="AB218" s="25">
        <f t="shared" si="282"/>
        <v>7.909783609851803</v>
      </c>
      <c r="AC218" s="25">
        <f t="shared" si="283"/>
        <v>7.2311615641026705</v>
      </c>
      <c r="AD218" s="27">
        <f t="shared" si="284"/>
        <v>2.003787878787879</v>
      </c>
      <c r="AE218" s="26">
        <f t="shared" si="285"/>
        <v>0.7752705972837097</v>
      </c>
      <c r="AF218" s="25">
        <f t="shared" si="286"/>
        <v>3.224477256768355</v>
      </c>
      <c r="AG218" s="25">
        <f t="shared" si="287"/>
        <v>2.449206659484645</v>
      </c>
    </row>
    <row r="219" spans="1:33" ht="12.75">
      <c r="A219" s="67">
        <v>1.5</v>
      </c>
      <c r="B219" s="21">
        <f t="shared" si="256"/>
        <v>0.6225589225589225</v>
      </c>
      <c r="C219" s="23" t="str">
        <f t="shared" si="257"/>
        <v>nc</v>
      </c>
      <c r="D219" s="22" t="str">
        <f t="shared" si="258"/>
        <v>nc</v>
      </c>
      <c r="E219" s="22" t="str">
        <f t="shared" si="259"/>
        <v>nc</v>
      </c>
      <c r="F219" s="24">
        <f t="shared" si="260"/>
        <v>0.25047348484848486</v>
      </c>
      <c r="G219" s="23" t="str">
        <f t="shared" si="261"/>
        <v>nc</v>
      </c>
      <c r="H219" s="22" t="str">
        <f t="shared" si="262"/>
        <v>nc</v>
      </c>
      <c r="I219" s="22" t="str">
        <f t="shared" si="263"/>
        <v>nc</v>
      </c>
      <c r="J219" s="24">
        <f t="shared" si="264"/>
        <v>0.3562289562289562</v>
      </c>
      <c r="K219" s="23" t="str">
        <f t="shared" si="265"/>
        <v>nc</v>
      </c>
      <c r="L219" s="22" t="str">
        <f t="shared" si="266"/>
        <v>nc</v>
      </c>
      <c r="M219" s="22" t="str">
        <f t="shared" si="267"/>
        <v>nc</v>
      </c>
      <c r="N219" s="24">
        <f t="shared" si="268"/>
        <v>0.5009469696969697</v>
      </c>
      <c r="O219" s="23">
        <f t="shared" si="269"/>
        <v>0.3798991914634473</v>
      </c>
      <c r="P219" s="22" t="str">
        <f t="shared" si="270"/>
        <v>infini</v>
      </c>
      <c r="Q219" s="22" t="str">
        <f t="shared" si="271"/>
        <v>infini</v>
      </c>
      <c r="R219" s="24">
        <f t="shared" si="272"/>
        <v>0.7286501377410467</v>
      </c>
      <c r="S219" s="23">
        <f t="shared" si="273"/>
        <v>0.4955342589967413</v>
      </c>
      <c r="T219" s="22" t="str">
        <f t="shared" si="274"/>
        <v>infini</v>
      </c>
      <c r="U219" s="22" t="str">
        <f t="shared" si="275"/>
        <v>infini</v>
      </c>
      <c r="V219" s="24">
        <f t="shared" si="276"/>
        <v>1.0018939393939394</v>
      </c>
      <c r="W219" s="23">
        <f t="shared" si="277"/>
        <v>0.606254622357234</v>
      </c>
      <c r="X219" s="22" t="str">
        <f t="shared" si="278"/>
        <v>infini</v>
      </c>
      <c r="Y219" s="22" t="str">
        <f t="shared" si="279"/>
        <v>infini</v>
      </c>
      <c r="Z219" s="24">
        <f t="shared" si="280"/>
        <v>1.4573002754820934</v>
      </c>
      <c r="AA219" s="23">
        <f t="shared" si="281"/>
        <v>0.7449647984182524</v>
      </c>
      <c r="AB219" s="22" t="str">
        <f t="shared" si="282"/>
        <v>infini</v>
      </c>
      <c r="AC219" s="22" t="str">
        <f t="shared" si="283"/>
        <v>infini</v>
      </c>
      <c r="AD219" s="24">
        <f t="shared" si="284"/>
        <v>2.003787878787879</v>
      </c>
      <c r="AE219" s="23">
        <f t="shared" si="285"/>
        <v>0.8635061724095903</v>
      </c>
      <c r="AF219" s="22">
        <f t="shared" si="286"/>
        <v>5.705677634606535</v>
      </c>
      <c r="AG219" s="22">
        <f t="shared" si="287"/>
        <v>4.842171462196944</v>
      </c>
    </row>
    <row r="220" spans="1:33" ht="12.75">
      <c r="A220" s="67">
        <v>1.75</v>
      </c>
      <c r="B220" s="21">
        <f t="shared" si="256"/>
        <v>0.6225589225589225</v>
      </c>
      <c r="C220" s="26" t="str">
        <f t="shared" si="257"/>
        <v>nc</v>
      </c>
      <c r="D220" s="25" t="str">
        <f t="shared" si="258"/>
        <v>nc</v>
      </c>
      <c r="E220" s="25" t="str">
        <f t="shared" si="259"/>
        <v>nc</v>
      </c>
      <c r="F220" s="27">
        <f t="shared" si="260"/>
        <v>0.25047348484848486</v>
      </c>
      <c r="G220" s="26" t="str">
        <f t="shared" si="261"/>
        <v>nc</v>
      </c>
      <c r="H220" s="25" t="str">
        <f t="shared" si="262"/>
        <v>nc</v>
      </c>
      <c r="I220" s="25" t="str">
        <f t="shared" si="263"/>
        <v>nc</v>
      </c>
      <c r="J220" s="27">
        <f t="shared" si="264"/>
        <v>0.3562289562289562</v>
      </c>
      <c r="K220" s="26" t="str">
        <f t="shared" si="265"/>
        <v>nc</v>
      </c>
      <c r="L220" s="25" t="str">
        <f t="shared" si="266"/>
        <v>nc</v>
      </c>
      <c r="M220" s="25" t="str">
        <f t="shared" si="267"/>
        <v>nc</v>
      </c>
      <c r="N220" s="27">
        <f t="shared" si="268"/>
        <v>0.5009469696969697</v>
      </c>
      <c r="O220" s="26">
        <f t="shared" si="269"/>
        <v>0.39348207515412</v>
      </c>
      <c r="P220" s="25" t="str">
        <f t="shared" si="270"/>
        <v>infini</v>
      </c>
      <c r="Q220" s="25" t="str">
        <f t="shared" si="271"/>
        <v>infini</v>
      </c>
      <c r="R220" s="27">
        <f t="shared" si="272"/>
        <v>0.7286501377410467</v>
      </c>
      <c r="S220" s="26">
        <f t="shared" si="273"/>
        <v>0.5192668619398002</v>
      </c>
      <c r="T220" s="25" t="str">
        <f t="shared" si="274"/>
        <v>infini</v>
      </c>
      <c r="U220" s="25" t="str">
        <f t="shared" si="275"/>
        <v>infini</v>
      </c>
      <c r="V220" s="27">
        <f t="shared" si="276"/>
        <v>1.0018939393939394</v>
      </c>
      <c r="W220" s="26">
        <f t="shared" si="277"/>
        <v>0.6425000138806376</v>
      </c>
      <c r="X220" s="25" t="str">
        <f t="shared" si="278"/>
        <v>infini</v>
      </c>
      <c r="Y220" s="25" t="str">
        <f t="shared" si="279"/>
        <v>infini</v>
      </c>
      <c r="Z220" s="27">
        <f t="shared" si="280"/>
        <v>1.4573002754820934</v>
      </c>
      <c r="AA220" s="26">
        <f t="shared" si="281"/>
        <v>0.8008903876716084</v>
      </c>
      <c r="AB220" s="25" t="str">
        <f t="shared" si="282"/>
        <v>infini</v>
      </c>
      <c r="AC220" s="25" t="str">
        <f t="shared" si="283"/>
        <v>infini</v>
      </c>
      <c r="AD220" s="27">
        <f t="shared" si="284"/>
        <v>2.003787878787879</v>
      </c>
      <c r="AE220" s="26">
        <f t="shared" si="285"/>
        <v>0.939916420286559</v>
      </c>
      <c r="AF220" s="25">
        <f t="shared" si="286"/>
        <v>12.669011386030217</v>
      </c>
      <c r="AG220" s="25">
        <f t="shared" si="287"/>
        <v>11.729094965743657</v>
      </c>
    </row>
    <row r="221" spans="1:33" ht="12.75">
      <c r="A221" s="67">
        <v>2</v>
      </c>
      <c r="B221" s="21">
        <f t="shared" si="256"/>
        <v>0.6225589225589225</v>
      </c>
      <c r="C221" s="23" t="str">
        <f t="shared" si="257"/>
        <v>nc</v>
      </c>
      <c r="D221" s="22" t="str">
        <f t="shared" si="258"/>
        <v>nc</v>
      </c>
      <c r="E221" s="22" t="str">
        <f t="shared" si="259"/>
        <v>nc</v>
      </c>
      <c r="F221" s="24">
        <f t="shared" si="260"/>
        <v>0.25047348484848486</v>
      </c>
      <c r="G221" s="23" t="str">
        <f t="shared" si="261"/>
        <v>nc</v>
      </c>
      <c r="H221" s="22" t="str">
        <f t="shared" si="262"/>
        <v>nc</v>
      </c>
      <c r="I221" s="22" t="str">
        <f t="shared" si="263"/>
        <v>nc</v>
      </c>
      <c r="J221" s="24">
        <f t="shared" si="264"/>
        <v>0.3562289562289562</v>
      </c>
      <c r="K221" s="23" t="str">
        <f t="shared" si="265"/>
        <v>nc</v>
      </c>
      <c r="L221" s="22" t="str">
        <f t="shared" si="266"/>
        <v>nc</v>
      </c>
      <c r="M221" s="22" t="str">
        <f t="shared" si="267"/>
        <v>nc</v>
      </c>
      <c r="N221" s="24">
        <f t="shared" si="268"/>
        <v>0.5009469696969697</v>
      </c>
      <c r="O221" s="23">
        <f t="shared" si="269"/>
        <v>0.40432420533860813</v>
      </c>
      <c r="P221" s="22" t="str">
        <f t="shared" si="270"/>
        <v>infini</v>
      </c>
      <c r="Q221" s="22" t="str">
        <f t="shared" si="271"/>
        <v>infini</v>
      </c>
      <c r="R221" s="24">
        <f t="shared" si="272"/>
        <v>0.7286501377410467</v>
      </c>
      <c r="S221" s="23">
        <f t="shared" si="273"/>
        <v>0.5386137162208254</v>
      </c>
      <c r="T221" s="22" t="str">
        <f t="shared" si="274"/>
        <v>infini</v>
      </c>
      <c r="U221" s="22" t="str">
        <f t="shared" si="275"/>
        <v>infini</v>
      </c>
      <c r="V221" s="24">
        <f t="shared" si="276"/>
        <v>1.0018939393939394</v>
      </c>
      <c r="W221" s="23">
        <f t="shared" si="277"/>
        <v>0.6726617058395682</v>
      </c>
      <c r="X221" s="22" t="str">
        <f t="shared" si="278"/>
        <v>infini</v>
      </c>
      <c r="Y221" s="22" t="str">
        <f t="shared" si="279"/>
        <v>infini</v>
      </c>
      <c r="Z221" s="24">
        <f t="shared" si="280"/>
        <v>1.4573002754820934</v>
      </c>
      <c r="AA221" s="23">
        <f t="shared" si="281"/>
        <v>0.8486737667558922</v>
      </c>
      <c r="AB221" s="22" t="str">
        <f t="shared" si="282"/>
        <v>infini</v>
      </c>
      <c r="AC221" s="22" t="str">
        <f t="shared" si="283"/>
        <v>infini</v>
      </c>
      <c r="AD221" s="24">
        <f t="shared" si="284"/>
        <v>2.003787878787879</v>
      </c>
      <c r="AE221" s="23">
        <f t="shared" si="285"/>
        <v>1.006729290684043</v>
      </c>
      <c r="AF221" s="22">
        <f t="shared" si="286"/>
        <v>149.60407239818997</v>
      </c>
      <c r="AG221" s="22">
        <f t="shared" si="287"/>
        <v>148.59734310750594</v>
      </c>
    </row>
    <row r="222" spans="1:33" ht="12.75">
      <c r="A222" s="67">
        <v>2.25</v>
      </c>
      <c r="B222" s="21">
        <f t="shared" si="256"/>
        <v>0.6225589225589225</v>
      </c>
      <c r="C222" s="26" t="str">
        <f t="shared" si="257"/>
        <v>nc</v>
      </c>
      <c r="D222" s="25" t="str">
        <f t="shared" si="258"/>
        <v>nc</v>
      </c>
      <c r="E222" s="25" t="str">
        <f t="shared" si="259"/>
        <v>nc</v>
      </c>
      <c r="F222" s="27">
        <f t="shared" si="260"/>
        <v>0.25047348484848486</v>
      </c>
      <c r="G222" s="26" t="str">
        <f t="shared" si="261"/>
        <v>nc</v>
      </c>
      <c r="H222" s="25" t="str">
        <f t="shared" si="262"/>
        <v>nc</v>
      </c>
      <c r="I222" s="25" t="str">
        <f t="shared" si="263"/>
        <v>nc</v>
      </c>
      <c r="J222" s="27">
        <f t="shared" si="264"/>
        <v>0.3562289562289562</v>
      </c>
      <c r="K222" s="26" t="str">
        <f t="shared" si="265"/>
        <v>nc</v>
      </c>
      <c r="L222" s="25" t="str">
        <f t="shared" si="266"/>
        <v>nc</v>
      </c>
      <c r="M222" s="25" t="str">
        <f t="shared" si="267"/>
        <v>nc</v>
      </c>
      <c r="N222" s="27">
        <f t="shared" si="268"/>
        <v>0.5009469696969697</v>
      </c>
      <c r="O222" s="26">
        <f t="shared" si="269"/>
        <v>0.41317910294399446</v>
      </c>
      <c r="P222" s="25" t="str">
        <f t="shared" si="270"/>
        <v>infini</v>
      </c>
      <c r="Q222" s="25" t="str">
        <f t="shared" si="271"/>
        <v>infini</v>
      </c>
      <c r="R222" s="27">
        <f t="shared" si="272"/>
        <v>0.7286501377410467</v>
      </c>
      <c r="S222" s="26">
        <f t="shared" si="273"/>
        <v>0.554687711168132</v>
      </c>
      <c r="T222" s="25" t="str">
        <f t="shared" si="274"/>
        <v>infini</v>
      </c>
      <c r="U222" s="25" t="str">
        <f t="shared" si="275"/>
        <v>infini</v>
      </c>
      <c r="V222" s="27">
        <f t="shared" si="276"/>
        <v>1.0018939393939394</v>
      </c>
      <c r="W222" s="26">
        <f t="shared" si="277"/>
        <v>0.6981528058674751</v>
      </c>
      <c r="X222" s="25" t="str">
        <f t="shared" si="278"/>
        <v>infini</v>
      </c>
      <c r="Y222" s="25" t="str">
        <f t="shared" si="279"/>
        <v>infini</v>
      </c>
      <c r="Z222" s="27">
        <f t="shared" si="280"/>
        <v>1.4573002754820934</v>
      </c>
      <c r="AA222" s="26">
        <f t="shared" si="281"/>
        <v>0.8899724166499052</v>
      </c>
      <c r="AB222" s="25" t="str">
        <f t="shared" si="282"/>
        <v>infini</v>
      </c>
      <c r="AC222" s="25" t="str">
        <f t="shared" si="283"/>
        <v>infini</v>
      </c>
      <c r="AD222" s="27">
        <f t="shared" si="284"/>
        <v>2.003787878787879</v>
      </c>
      <c r="AE222" s="26">
        <f t="shared" si="285"/>
        <v>1.0656461293834516</v>
      </c>
      <c r="AF222" s="25" t="str">
        <f t="shared" si="286"/>
        <v>infini</v>
      </c>
      <c r="AG222" s="25" t="str">
        <f t="shared" si="287"/>
        <v>infini</v>
      </c>
    </row>
    <row r="223" spans="1:33" ht="12.75">
      <c r="A223" s="67">
        <v>2.75</v>
      </c>
      <c r="B223" s="21">
        <f t="shared" si="256"/>
        <v>0.6225589225589225</v>
      </c>
      <c r="C223" s="23" t="str">
        <f t="shared" si="257"/>
        <v>nc</v>
      </c>
      <c r="D223" s="22" t="str">
        <f t="shared" si="258"/>
        <v>nc</v>
      </c>
      <c r="E223" s="22" t="str">
        <f t="shared" si="259"/>
        <v>nc</v>
      </c>
      <c r="F223" s="24">
        <f t="shared" si="260"/>
        <v>0.25047348484848486</v>
      </c>
      <c r="G223" s="23" t="str">
        <f t="shared" si="261"/>
        <v>nc</v>
      </c>
      <c r="H223" s="22" t="str">
        <f t="shared" si="262"/>
        <v>nc</v>
      </c>
      <c r="I223" s="22" t="str">
        <f t="shared" si="263"/>
        <v>nc</v>
      </c>
      <c r="J223" s="24">
        <f t="shared" si="264"/>
        <v>0.3562289562289562</v>
      </c>
      <c r="K223" s="23" t="str">
        <f t="shared" si="265"/>
        <v>nc</v>
      </c>
      <c r="L223" s="22" t="str">
        <f t="shared" si="266"/>
        <v>nc</v>
      </c>
      <c r="M223" s="22" t="str">
        <f t="shared" si="267"/>
        <v>nc</v>
      </c>
      <c r="N223" s="24">
        <f t="shared" si="268"/>
        <v>0.5009469696969697</v>
      </c>
      <c r="O223" s="23">
        <f t="shared" si="269"/>
        <v>0.42677410118543313</v>
      </c>
      <c r="P223" s="22" t="str">
        <f t="shared" si="270"/>
        <v>infini</v>
      </c>
      <c r="Q223" s="22" t="str">
        <f t="shared" si="271"/>
        <v>infini</v>
      </c>
      <c r="R223" s="24">
        <f t="shared" si="272"/>
        <v>0.7286501377410467</v>
      </c>
      <c r="S223" s="23">
        <f t="shared" si="273"/>
        <v>0.5798584344240797</v>
      </c>
      <c r="T223" s="22" t="str">
        <f t="shared" si="274"/>
        <v>infini</v>
      </c>
      <c r="U223" s="22" t="str">
        <f t="shared" si="275"/>
        <v>infini</v>
      </c>
      <c r="V223" s="24">
        <f t="shared" si="276"/>
        <v>1.0018939393939394</v>
      </c>
      <c r="W223" s="23">
        <f t="shared" si="277"/>
        <v>0.7388808526372675</v>
      </c>
      <c r="X223" s="22" t="str">
        <f t="shared" si="278"/>
        <v>infini</v>
      </c>
      <c r="Y223" s="22" t="str">
        <f t="shared" si="279"/>
        <v>infini</v>
      </c>
      <c r="Z223" s="24">
        <f t="shared" si="280"/>
        <v>1.4573002754820934</v>
      </c>
      <c r="AA223" s="23">
        <f t="shared" si="281"/>
        <v>0.9577648576174483</v>
      </c>
      <c r="AB223" s="22" t="str">
        <f t="shared" si="282"/>
        <v>infini</v>
      </c>
      <c r="AC223" s="22" t="str">
        <f t="shared" si="283"/>
        <v>infini</v>
      </c>
      <c r="AD223" s="24">
        <f t="shared" si="284"/>
        <v>2.003787878787879</v>
      </c>
      <c r="AE223" s="23">
        <f t="shared" si="285"/>
        <v>1.164798931563709</v>
      </c>
      <c r="AF223" s="22" t="str">
        <f t="shared" si="286"/>
        <v>infini</v>
      </c>
      <c r="AG223" s="22" t="str">
        <f t="shared" si="287"/>
        <v>infini</v>
      </c>
    </row>
    <row r="224" spans="1:33" ht="12.75">
      <c r="A224" s="67">
        <v>3</v>
      </c>
      <c r="B224" s="21">
        <f t="shared" si="256"/>
        <v>0.6225589225589225</v>
      </c>
      <c r="C224" s="26" t="str">
        <f t="shared" si="257"/>
        <v>nc</v>
      </c>
      <c r="D224" s="25" t="str">
        <f t="shared" si="258"/>
        <v>nc</v>
      </c>
      <c r="E224" s="25" t="str">
        <f t="shared" si="259"/>
        <v>nc</v>
      </c>
      <c r="F224" s="27">
        <f t="shared" si="260"/>
        <v>0.25047348484848486</v>
      </c>
      <c r="G224" s="26" t="str">
        <f t="shared" si="261"/>
        <v>nc</v>
      </c>
      <c r="H224" s="25" t="str">
        <f t="shared" si="262"/>
        <v>nc</v>
      </c>
      <c r="I224" s="25" t="str">
        <f t="shared" si="263"/>
        <v>nc</v>
      </c>
      <c r="J224" s="27">
        <f t="shared" si="264"/>
        <v>0.3562289562289562</v>
      </c>
      <c r="K224" s="26" t="str">
        <f t="shared" si="265"/>
        <v>nc</v>
      </c>
      <c r="L224" s="25" t="str">
        <f t="shared" si="266"/>
        <v>nc</v>
      </c>
      <c r="M224" s="25" t="str">
        <f t="shared" si="267"/>
        <v>nc</v>
      </c>
      <c r="N224" s="27">
        <f t="shared" si="268"/>
        <v>0.5009469696969697</v>
      </c>
      <c r="O224" s="26">
        <f t="shared" si="269"/>
        <v>0.43210575727146594</v>
      </c>
      <c r="P224" s="25" t="str">
        <f t="shared" si="270"/>
        <v>infini</v>
      </c>
      <c r="Q224" s="25" t="str">
        <f t="shared" si="271"/>
        <v>infini</v>
      </c>
      <c r="R224" s="27">
        <f t="shared" si="272"/>
        <v>0.7286501377410467</v>
      </c>
      <c r="S224" s="26">
        <f t="shared" si="273"/>
        <v>0.5898965989691863</v>
      </c>
      <c r="T224" s="25" t="str">
        <f t="shared" si="274"/>
        <v>infini</v>
      </c>
      <c r="U224" s="25" t="str">
        <f t="shared" si="275"/>
        <v>infini</v>
      </c>
      <c r="V224" s="27">
        <f t="shared" si="276"/>
        <v>1.0018939393939394</v>
      </c>
      <c r="W224" s="26">
        <f t="shared" si="277"/>
        <v>0.7554063676901226</v>
      </c>
      <c r="X224" s="25" t="str">
        <f t="shared" si="278"/>
        <v>infini</v>
      </c>
      <c r="Y224" s="25" t="str">
        <f t="shared" si="279"/>
        <v>infini</v>
      </c>
      <c r="Z224" s="27">
        <f t="shared" si="280"/>
        <v>1.4573002754820934</v>
      </c>
      <c r="AA224" s="26">
        <f t="shared" si="281"/>
        <v>0.9859280055117537</v>
      </c>
      <c r="AB224" s="25" t="str">
        <f t="shared" si="282"/>
        <v>infini</v>
      </c>
      <c r="AC224" s="25" t="str">
        <f t="shared" si="283"/>
        <v>infini</v>
      </c>
      <c r="AD224" s="27">
        <f t="shared" si="284"/>
        <v>2.003787878787879</v>
      </c>
      <c r="AE224" s="26">
        <f t="shared" si="285"/>
        <v>1.2069101882384434</v>
      </c>
      <c r="AF224" s="25" t="str">
        <f t="shared" si="286"/>
        <v>infini</v>
      </c>
      <c r="AG224" s="25" t="str">
        <f t="shared" si="287"/>
        <v>infini</v>
      </c>
    </row>
    <row r="225" spans="1:33" ht="12.75">
      <c r="A225" s="67">
        <v>4</v>
      </c>
      <c r="B225" s="21">
        <f t="shared" si="256"/>
        <v>0.6225589225589225</v>
      </c>
      <c r="C225" s="23" t="str">
        <f t="shared" si="257"/>
        <v>nc</v>
      </c>
      <c r="D225" s="22" t="str">
        <f t="shared" si="258"/>
        <v>nc</v>
      </c>
      <c r="E225" s="22" t="str">
        <f t="shared" si="259"/>
        <v>nc</v>
      </c>
      <c r="F225" s="24">
        <f t="shared" si="260"/>
        <v>0.25047348484848486</v>
      </c>
      <c r="G225" s="23" t="str">
        <f t="shared" si="261"/>
        <v>nc</v>
      </c>
      <c r="H225" s="22" t="str">
        <f t="shared" si="262"/>
        <v>nc</v>
      </c>
      <c r="I225" s="22" t="str">
        <f t="shared" si="263"/>
        <v>nc</v>
      </c>
      <c r="J225" s="24">
        <f t="shared" si="264"/>
        <v>0.3562289562289562</v>
      </c>
      <c r="K225" s="23" t="str">
        <f t="shared" si="265"/>
        <v>nc</v>
      </c>
      <c r="L225" s="22" t="str">
        <f t="shared" si="266"/>
        <v>nc</v>
      </c>
      <c r="M225" s="22" t="str">
        <f t="shared" si="267"/>
        <v>nc</v>
      </c>
      <c r="N225" s="24">
        <f t="shared" si="268"/>
        <v>0.5009469696969697</v>
      </c>
      <c r="O225" s="23">
        <f t="shared" si="269"/>
        <v>0.4474791444266431</v>
      </c>
      <c r="P225" s="22" t="str">
        <f t="shared" si="270"/>
        <v>infini</v>
      </c>
      <c r="Q225" s="22" t="str">
        <f t="shared" si="271"/>
        <v>infini</v>
      </c>
      <c r="R225" s="24">
        <f t="shared" si="272"/>
        <v>0.7286501377410467</v>
      </c>
      <c r="S225" s="23">
        <f t="shared" si="273"/>
        <v>0.6193831809951227</v>
      </c>
      <c r="T225" s="22" t="str">
        <f t="shared" si="274"/>
        <v>infini</v>
      </c>
      <c r="U225" s="22" t="str">
        <f t="shared" si="275"/>
        <v>infini</v>
      </c>
      <c r="V225" s="24">
        <f t="shared" si="276"/>
        <v>1.0018939393939394</v>
      </c>
      <c r="W225" s="23">
        <f t="shared" si="277"/>
        <v>0.8049128594339134</v>
      </c>
      <c r="X225" s="22" t="str">
        <f t="shared" si="278"/>
        <v>infini</v>
      </c>
      <c r="Y225" s="22" t="str">
        <f t="shared" si="279"/>
        <v>infini</v>
      </c>
      <c r="Z225" s="24">
        <f t="shared" si="280"/>
        <v>1.4573002754820934</v>
      </c>
      <c r="AA225" s="23">
        <f t="shared" si="281"/>
        <v>1.0726682013189357</v>
      </c>
      <c r="AB225" s="22" t="str">
        <f t="shared" si="282"/>
        <v>infini</v>
      </c>
      <c r="AC225" s="22" t="str">
        <f t="shared" si="283"/>
        <v>infini</v>
      </c>
      <c r="AD225" s="24">
        <f t="shared" si="284"/>
        <v>2.003787878787879</v>
      </c>
      <c r="AE225" s="23">
        <f t="shared" si="285"/>
        <v>1.340149772503876</v>
      </c>
      <c r="AF225" s="22" t="str">
        <f t="shared" si="286"/>
        <v>infini</v>
      </c>
      <c r="AG225" s="22" t="str">
        <f t="shared" si="287"/>
        <v>infini</v>
      </c>
    </row>
    <row r="226" spans="1:33" ht="12.75">
      <c r="A226" s="67">
        <v>5</v>
      </c>
      <c r="B226" s="21">
        <f t="shared" si="256"/>
        <v>0.6225589225589225</v>
      </c>
      <c r="C226" s="26" t="str">
        <f t="shared" si="257"/>
        <v>nc</v>
      </c>
      <c r="D226" s="25" t="str">
        <f t="shared" si="258"/>
        <v>nc</v>
      </c>
      <c r="E226" s="25" t="str">
        <f t="shared" si="259"/>
        <v>nc</v>
      </c>
      <c r="F226" s="27">
        <f t="shared" si="260"/>
        <v>0.25047348484848486</v>
      </c>
      <c r="G226" s="26" t="str">
        <f t="shared" si="261"/>
        <v>nc</v>
      </c>
      <c r="H226" s="25" t="str">
        <f t="shared" si="262"/>
        <v>nc</v>
      </c>
      <c r="I226" s="25" t="str">
        <f t="shared" si="263"/>
        <v>nc</v>
      </c>
      <c r="J226" s="27">
        <f t="shared" si="264"/>
        <v>0.3562289562289562</v>
      </c>
      <c r="K226" s="26" t="str">
        <f t="shared" si="265"/>
        <v>nc</v>
      </c>
      <c r="L226" s="25" t="str">
        <f t="shared" si="266"/>
        <v>nc</v>
      </c>
      <c r="M226" s="25" t="str">
        <f t="shared" si="267"/>
        <v>nc</v>
      </c>
      <c r="N226" s="27">
        <f t="shared" si="268"/>
        <v>0.5009469696969697</v>
      </c>
      <c r="O226" s="26">
        <f t="shared" si="269"/>
        <v>0.4572397035496322</v>
      </c>
      <c r="P226" s="25" t="str">
        <f t="shared" si="270"/>
        <v>infini</v>
      </c>
      <c r="Q226" s="25" t="str">
        <f t="shared" si="271"/>
        <v>infini</v>
      </c>
      <c r="R226" s="27">
        <f t="shared" si="272"/>
        <v>0.7286501377410467</v>
      </c>
      <c r="S226" s="26">
        <f t="shared" si="273"/>
        <v>0.638533839396548</v>
      </c>
      <c r="T226" s="25" t="str">
        <f t="shared" si="274"/>
        <v>infini</v>
      </c>
      <c r="U226" s="25" t="str">
        <f t="shared" si="275"/>
        <v>infini</v>
      </c>
      <c r="V226" s="27">
        <f t="shared" si="276"/>
        <v>1.0018939393939394</v>
      </c>
      <c r="W226" s="26">
        <f t="shared" si="277"/>
        <v>0.8378589330650495</v>
      </c>
      <c r="X226" s="25" t="str">
        <f t="shared" si="278"/>
        <v>infini</v>
      </c>
      <c r="Y226" s="25" t="str">
        <f t="shared" si="279"/>
        <v>infini</v>
      </c>
      <c r="Z226" s="27">
        <f t="shared" si="280"/>
        <v>1.4573002754820934</v>
      </c>
      <c r="AA226" s="26">
        <f t="shared" si="281"/>
        <v>1.1324465855558041</v>
      </c>
      <c r="AB226" s="25" t="str">
        <f t="shared" si="282"/>
        <v>infini</v>
      </c>
      <c r="AC226" s="25" t="str">
        <f t="shared" si="283"/>
        <v>infini</v>
      </c>
      <c r="AD226" s="27">
        <f t="shared" si="284"/>
        <v>2.003787878787879</v>
      </c>
      <c r="AE226" s="26">
        <f t="shared" si="285"/>
        <v>1.4352161343253778</v>
      </c>
      <c r="AF226" s="25" t="str">
        <f t="shared" si="286"/>
        <v>infini</v>
      </c>
      <c r="AG226" s="25" t="str">
        <f t="shared" si="287"/>
        <v>infini</v>
      </c>
    </row>
    <row r="227" spans="1:33" ht="12.75">
      <c r="A227" s="67">
        <v>10</v>
      </c>
      <c r="B227" s="21">
        <f t="shared" si="256"/>
        <v>0.6225589225589225</v>
      </c>
      <c r="C227" s="23" t="str">
        <f t="shared" si="257"/>
        <v>nc</v>
      </c>
      <c r="D227" s="22" t="str">
        <f t="shared" si="258"/>
        <v>nc</v>
      </c>
      <c r="E227" s="22" t="str">
        <f t="shared" si="259"/>
        <v>nc</v>
      </c>
      <c r="F227" s="24">
        <f t="shared" si="260"/>
        <v>0.25047348484848486</v>
      </c>
      <c r="G227" s="23" t="str">
        <f t="shared" si="261"/>
        <v>nc</v>
      </c>
      <c r="H227" s="22" t="str">
        <f t="shared" si="262"/>
        <v>nc</v>
      </c>
      <c r="I227" s="22" t="str">
        <f t="shared" si="263"/>
        <v>nc</v>
      </c>
      <c r="J227" s="24">
        <f t="shared" si="264"/>
        <v>0.3562289562289562</v>
      </c>
      <c r="K227" s="23" t="str">
        <f t="shared" si="265"/>
        <v>nc</v>
      </c>
      <c r="L227" s="22" t="str">
        <f t="shared" si="266"/>
        <v>nc</v>
      </c>
      <c r="M227" s="22" t="str">
        <f t="shared" si="267"/>
        <v>nc</v>
      </c>
      <c r="N227" s="24">
        <f t="shared" si="268"/>
        <v>0.5009469696969697</v>
      </c>
      <c r="O227" s="23">
        <f t="shared" si="269"/>
        <v>0.47809649270582016</v>
      </c>
      <c r="P227" s="22" t="str">
        <f t="shared" si="270"/>
        <v>infini</v>
      </c>
      <c r="Q227" s="22" t="str">
        <f t="shared" si="271"/>
        <v>infini</v>
      </c>
      <c r="R227" s="24">
        <f t="shared" si="272"/>
        <v>0.7286501377410467</v>
      </c>
      <c r="S227" s="23">
        <f t="shared" si="273"/>
        <v>0.6806220345014898</v>
      </c>
      <c r="T227" s="22" t="str">
        <f t="shared" si="274"/>
        <v>infini</v>
      </c>
      <c r="U227" s="22" t="str">
        <f t="shared" si="275"/>
        <v>infini</v>
      </c>
      <c r="V227" s="24">
        <f t="shared" si="276"/>
        <v>1.0018939393939394</v>
      </c>
      <c r="W227" s="23">
        <f t="shared" si="277"/>
        <v>0.9125636379444306</v>
      </c>
      <c r="X227" s="22" t="str">
        <f t="shared" si="278"/>
        <v>infini</v>
      </c>
      <c r="Y227" s="22" t="str">
        <f t="shared" si="279"/>
        <v>infini</v>
      </c>
      <c r="Z227" s="24">
        <f t="shared" si="280"/>
        <v>1.4573002754820934</v>
      </c>
      <c r="AA227" s="23">
        <f t="shared" si="281"/>
        <v>1.2744988677679714</v>
      </c>
      <c r="AB227" s="22" t="str">
        <f t="shared" si="282"/>
        <v>infini</v>
      </c>
      <c r="AC227" s="22" t="str">
        <f t="shared" si="283"/>
        <v>infini</v>
      </c>
      <c r="AD227" s="24">
        <f t="shared" si="284"/>
        <v>2.003787878787879</v>
      </c>
      <c r="AE227" s="23">
        <f t="shared" si="285"/>
        <v>1.6725009231952166</v>
      </c>
      <c r="AF227" s="22" t="str">
        <f t="shared" si="286"/>
        <v>infini</v>
      </c>
      <c r="AG227" s="22" t="str">
        <f t="shared" si="287"/>
        <v>infini</v>
      </c>
    </row>
    <row r="228" spans="1:33" ht="12.75">
      <c r="A228" s="67">
        <v>20</v>
      </c>
      <c r="B228" s="21">
        <f t="shared" si="256"/>
        <v>0.6225589225589225</v>
      </c>
      <c r="C228" s="26" t="str">
        <f t="shared" si="257"/>
        <v>nc</v>
      </c>
      <c r="D228" s="25" t="str">
        <f t="shared" si="258"/>
        <v>nc</v>
      </c>
      <c r="E228" s="25" t="str">
        <f t="shared" si="259"/>
        <v>nc</v>
      </c>
      <c r="F228" s="27">
        <f t="shared" si="260"/>
        <v>0.25047348484848486</v>
      </c>
      <c r="G228" s="26" t="str">
        <f t="shared" si="261"/>
        <v>nc</v>
      </c>
      <c r="H228" s="25" t="str">
        <f t="shared" si="262"/>
        <v>nc</v>
      </c>
      <c r="I228" s="25" t="str">
        <f t="shared" si="263"/>
        <v>nc</v>
      </c>
      <c r="J228" s="27">
        <f t="shared" si="264"/>
        <v>0.3562289562289562</v>
      </c>
      <c r="K228" s="26" t="str">
        <f t="shared" si="265"/>
        <v>nc</v>
      </c>
      <c r="L228" s="25" t="str">
        <f t="shared" si="266"/>
        <v>nc</v>
      </c>
      <c r="M228" s="25" t="str">
        <f t="shared" si="267"/>
        <v>nc</v>
      </c>
      <c r="N228" s="27">
        <f t="shared" si="268"/>
        <v>0.5009469696969697</v>
      </c>
      <c r="O228" s="26">
        <f t="shared" si="269"/>
        <v>0.4892550707727345</v>
      </c>
      <c r="P228" s="25" t="str">
        <f t="shared" si="270"/>
        <v>infini</v>
      </c>
      <c r="Q228" s="25" t="str">
        <f t="shared" si="271"/>
        <v>infini</v>
      </c>
      <c r="R228" s="27">
        <f t="shared" si="272"/>
        <v>0.7286501377410467</v>
      </c>
      <c r="S228" s="26">
        <f t="shared" si="273"/>
        <v>0.7038176854083957</v>
      </c>
      <c r="T228" s="25" t="str">
        <f t="shared" si="274"/>
        <v>infini</v>
      </c>
      <c r="U228" s="25" t="str">
        <f t="shared" si="275"/>
        <v>infini</v>
      </c>
      <c r="V228" s="27">
        <f t="shared" si="276"/>
        <v>1.0018939393939394</v>
      </c>
      <c r="W228" s="26">
        <f t="shared" si="277"/>
        <v>0.9551446728205187</v>
      </c>
      <c r="X228" s="25" t="str">
        <f t="shared" si="278"/>
        <v>infini</v>
      </c>
      <c r="Y228" s="25" t="str">
        <f t="shared" si="279"/>
        <v>infini</v>
      </c>
      <c r="Z228" s="27">
        <f t="shared" si="280"/>
        <v>1.4573002754820934</v>
      </c>
      <c r="AA228" s="26">
        <f t="shared" si="281"/>
        <v>1.3597833908756474</v>
      </c>
      <c r="AB228" s="25" t="str">
        <f t="shared" si="282"/>
        <v>infini</v>
      </c>
      <c r="AC228" s="25" t="str">
        <f t="shared" si="283"/>
        <v>infini</v>
      </c>
      <c r="AD228" s="27">
        <f t="shared" si="284"/>
        <v>2.003787878787879</v>
      </c>
      <c r="AE228" s="26">
        <f t="shared" si="285"/>
        <v>1.8232175205344612</v>
      </c>
      <c r="AF228" s="25" t="str">
        <f t="shared" si="286"/>
        <v>infini</v>
      </c>
      <c r="AG228" s="25" t="str">
        <f t="shared" si="287"/>
        <v>infini</v>
      </c>
    </row>
    <row r="229" spans="1:33" ht="12.75">
      <c r="A229" s="67">
        <v>50</v>
      </c>
      <c r="B229" s="21">
        <f t="shared" si="256"/>
        <v>0.6225589225589225</v>
      </c>
      <c r="C229" s="23" t="str">
        <f t="shared" si="257"/>
        <v>nc</v>
      </c>
      <c r="D229" s="22" t="str">
        <f t="shared" si="258"/>
        <v>nc</v>
      </c>
      <c r="E229" s="22" t="str">
        <f t="shared" si="259"/>
        <v>nc</v>
      </c>
      <c r="F229" s="24">
        <f t="shared" si="260"/>
        <v>0.25047348484848486</v>
      </c>
      <c r="G229" s="23" t="str">
        <f t="shared" si="261"/>
        <v>nc</v>
      </c>
      <c r="H229" s="22" t="str">
        <f t="shared" si="262"/>
        <v>nc</v>
      </c>
      <c r="I229" s="22" t="str">
        <f t="shared" si="263"/>
        <v>nc</v>
      </c>
      <c r="J229" s="24">
        <f t="shared" si="264"/>
        <v>0.3562289562289562</v>
      </c>
      <c r="K229" s="23" t="str">
        <f t="shared" si="265"/>
        <v>nc</v>
      </c>
      <c r="L229" s="22" t="str">
        <f t="shared" si="266"/>
        <v>nc</v>
      </c>
      <c r="M229" s="22" t="str">
        <f t="shared" si="267"/>
        <v>nc</v>
      </c>
      <c r="N229" s="24">
        <f t="shared" si="268"/>
        <v>0.5009469696969697</v>
      </c>
      <c r="O229" s="23">
        <f t="shared" si="269"/>
        <v>0.4962037877627029</v>
      </c>
      <c r="P229" s="22" t="str">
        <f t="shared" si="270"/>
        <v>infini</v>
      </c>
      <c r="Q229" s="22" t="str">
        <f t="shared" si="271"/>
        <v>infini</v>
      </c>
      <c r="R229" s="24">
        <f t="shared" si="272"/>
        <v>0.7286501377410467</v>
      </c>
      <c r="S229" s="23">
        <f t="shared" si="273"/>
        <v>0.7185098068575009</v>
      </c>
      <c r="T229" s="22" t="str">
        <f t="shared" si="274"/>
        <v>infini</v>
      </c>
      <c r="U229" s="22" t="str">
        <f t="shared" si="275"/>
        <v>infini</v>
      </c>
      <c r="V229" s="24">
        <f t="shared" si="276"/>
        <v>1.0018939393939394</v>
      </c>
      <c r="W229" s="23">
        <f t="shared" si="277"/>
        <v>0.9826556266452516</v>
      </c>
      <c r="X229" s="22" t="str">
        <f t="shared" si="278"/>
        <v>infini</v>
      </c>
      <c r="Y229" s="22" t="str">
        <f t="shared" si="279"/>
        <v>infini</v>
      </c>
      <c r="Z229" s="24">
        <f t="shared" si="280"/>
        <v>1.4573002754820934</v>
      </c>
      <c r="AA229" s="23">
        <f t="shared" si="281"/>
        <v>1.4166619042903217</v>
      </c>
      <c r="AB229" s="22" t="str">
        <f t="shared" si="282"/>
        <v>infini</v>
      </c>
      <c r="AC229" s="22" t="str">
        <f t="shared" si="283"/>
        <v>infini</v>
      </c>
      <c r="AD229" s="24">
        <f t="shared" si="284"/>
        <v>2.003787878787879</v>
      </c>
      <c r="AE229" s="23">
        <f t="shared" si="285"/>
        <v>1.9274312304196306</v>
      </c>
      <c r="AF229" s="22" t="str">
        <f t="shared" si="286"/>
        <v>infini</v>
      </c>
      <c r="AG229" s="22" t="str">
        <f t="shared" si="287"/>
        <v>infini</v>
      </c>
    </row>
    <row r="230" spans="1:33" ht="12.75">
      <c r="A230" s="67">
        <v>100</v>
      </c>
      <c r="B230" s="21">
        <f t="shared" si="256"/>
        <v>0.6225589225589225</v>
      </c>
      <c r="C230" s="26" t="str">
        <f t="shared" si="257"/>
        <v>nc</v>
      </c>
      <c r="D230" s="25" t="str">
        <f t="shared" si="258"/>
        <v>nc</v>
      </c>
      <c r="E230" s="25" t="str">
        <f t="shared" si="259"/>
        <v>nc</v>
      </c>
      <c r="F230" s="27">
        <f t="shared" si="260"/>
        <v>0.25047348484848486</v>
      </c>
      <c r="G230" s="26" t="str">
        <f t="shared" si="261"/>
        <v>nc</v>
      </c>
      <c r="H230" s="25" t="str">
        <f t="shared" si="262"/>
        <v>nc</v>
      </c>
      <c r="I230" s="25" t="str">
        <f t="shared" si="263"/>
        <v>nc</v>
      </c>
      <c r="J230" s="27">
        <f t="shared" si="264"/>
        <v>0.3562289562289562</v>
      </c>
      <c r="K230" s="26" t="str">
        <f t="shared" si="265"/>
        <v>nc</v>
      </c>
      <c r="L230" s="25" t="str">
        <f t="shared" si="266"/>
        <v>nc</v>
      </c>
      <c r="M230" s="25" t="str">
        <f t="shared" si="267"/>
        <v>nc</v>
      </c>
      <c r="N230" s="27">
        <f t="shared" si="268"/>
        <v>0.5009469696969697</v>
      </c>
      <c r="O230" s="26">
        <f t="shared" si="269"/>
        <v>0.4985640977000154</v>
      </c>
      <c r="P230" s="25" t="str">
        <f t="shared" si="270"/>
        <v>infini</v>
      </c>
      <c r="Q230" s="25" t="str">
        <f t="shared" si="271"/>
        <v>infini</v>
      </c>
      <c r="R230" s="27">
        <f t="shared" si="272"/>
        <v>0.7286501377410467</v>
      </c>
      <c r="S230" s="26">
        <f t="shared" si="273"/>
        <v>0.7235444453657058</v>
      </c>
      <c r="T230" s="25" t="str">
        <f t="shared" si="274"/>
        <v>infini</v>
      </c>
      <c r="U230" s="25" t="str">
        <f t="shared" si="275"/>
        <v>infini</v>
      </c>
      <c r="V230" s="27">
        <f t="shared" si="276"/>
        <v>1.0018939393939394</v>
      </c>
      <c r="W230" s="26">
        <f t="shared" si="277"/>
        <v>0.9921815344850792</v>
      </c>
      <c r="X230" s="25" t="str">
        <f t="shared" si="278"/>
        <v>infini</v>
      </c>
      <c r="Y230" s="25" t="str">
        <f t="shared" si="279"/>
        <v>infini</v>
      </c>
      <c r="Z230" s="27">
        <f t="shared" si="280"/>
        <v>1.4573002754820934</v>
      </c>
      <c r="AA230" s="26">
        <f t="shared" si="281"/>
        <v>1.4366937727418232</v>
      </c>
      <c r="AB230" s="25" t="str">
        <f t="shared" si="282"/>
        <v>infini</v>
      </c>
      <c r="AC230" s="25" t="str">
        <f t="shared" si="283"/>
        <v>infini</v>
      </c>
      <c r="AD230" s="27">
        <f t="shared" si="284"/>
        <v>2.003787878787879</v>
      </c>
      <c r="AE230" s="26">
        <f t="shared" si="285"/>
        <v>1.9648680113842</v>
      </c>
      <c r="AF230" s="25" t="str">
        <f t="shared" si="286"/>
        <v>infini</v>
      </c>
      <c r="AG230" s="25" t="str">
        <f t="shared" si="287"/>
        <v>infini</v>
      </c>
    </row>
    <row r="231" spans="1:33" ht="12.75">
      <c r="A231" s="67">
        <v>200</v>
      </c>
      <c r="B231" s="21">
        <f t="shared" si="256"/>
        <v>0.6225589225589225</v>
      </c>
      <c r="C231" s="23" t="str">
        <f t="shared" si="257"/>
        <v>nc</v>
      </c>
      <c r="D231" s="22" t="str">
        <f t="shared" si="258"/>
        <v>nc</v>
      </c>
      <c r="E231" s="22" t="str">
        <f t="shared" si="259"/>
        <v>nc</v>
      </c>
      <c r="F231" s="24">
        <f t="shared" si="260"/>
        <v>0.25047348484848486</v>
      </c>
      <c r="G231" s="23" t="str">
        <f t="shared" si="261"/>
        <v>nc</v>
      </c>
      <c r="H231" s="22" t="str">
        <f t="shared" si="262"/>
        <v>nc</v>
      </c>
      <c r="I231" s="22" t="str">
        <f t="shared" si="263"/>
        <v>nc</v>
      </c>
      <c r="J231" s="24">
        <f t="shared" si="264"/>
        <v>0.3562289562289562</v>
      </c>
      <c r="K231" s="23" t="str">
        <f t="shared" si="265"/>
        <v>nc</v>
      </c>
      <c r="L231" s="22" t="str">
        <f t="shared" si="266"/>
        <v>nc</v>
      </c>
      <c r="M231" s="22" t="str">
        <f t="shared" si="267"/>
        <v>nc</v>
      </c>
      <c r="N231" s="24">
        <f t="shared" si="268"/>
        <v>0.5009469696969697</v>
      </c>
      <c r="O231" s="23">
        <f t="shared" si="269"/>
        <v>0.49975269327023764</v>
      </c>
      <c r="P231" s="22" t="str">
        <f t="shared" si="270"/>
        <v>infini</v>
      </c>
      <c r="Q231" s="22" t="str">
        <f t="shared" si="271"/>
        <v>infini</v>
      </c>
      <c r="R231" s="24">
        <f t="shared" si="272"/>
        <v>0.7286501377410467</v>
      </c>
      <c r="S231" s="23">
        <f t="shared" si="273"/>
        <v>0.7260883161395664</v>
      </c>
      <c r="T231" s="22" t="str">
        <f t="shared" si="274"/>
        <v>infini</v>
      </c>
      <c r="U231" s="22" t="str">
        <f t="shared" si="275"/>
        <v>infini</v>
      </c>
      <c r="V231" s="24">
        <f t="shared" si="276"/>
        <v>1.0018939393939394</v>
      </c>
      <c r="W231" s="23">
        <f t="shared" si="277"/>
        <v>0.9970140841715099</v>
      </c>
      <c r="X231" s="22" t="str">
        <f t="shared" si="278"/>
        <v>infini</v>
      </c>
      <c r="Y231" s="22" t="str">
        <f t="shared" si="279"/>
        <v>infini</v>
      </c>
      <c r="Z231" s="24">
        <f t="shared" si="280"/>
        <v>1.4573002754820934</v>
      </c>
      <c r="AA231" s="23">
        <f t="shared" si="281"/>
        <v>1.4469236604581102</v>
      </c>
      <c r="AB231" s="22" t="str">
        <f t="shared" si="282"/>
        <v>infini</v>
      </c>
      <c r="AC231" s="22" t="str">
        <f t="shared" si="283"/>
        <v>infini</v>
      </c>
      <c r="AD231" s="24">
        <f t="shared" si="284"/>
        <v>2.003787878787879</v>
      </c>
      <c r="AE231" s="23">
        <f t="shared" si="285"/>
        <v>1.9841371051492145</v>
      </c>
      <c r="AF231" s="22" t="str">
        <f t="shared" si="286"/>
        <v>infini</v>
      </c>
      <c r="AG231" s="22" t="str">
        <f t="shared" si="287"/>
        <v>infini</v>
      </c>
    </row>
    <row r="232" spans="1:33" ht="12.75">
      <c r="A232" s="29" t="s">
        <v>68</v>
      </c>
      <c r="C232" s="21" t="str">
        <f>IF(OR($C$187/$C$5&lt;2*$C$2,$C$2*1000&lt;$C$5),"nc",B231)</f>
        <v>nc</v>
      </c>
      <c r="D232" s="19" t="str">
        <f>IF(OR($C$187/$C$5&lt;2*$C$2,$C$2*1000&lt;$C$5),"nc","infini")</f>
        <v>nc</v>
      </c>
      <c r="E232" s="19" t="str">
        <f>IF(OR($C$187/$C$5&lt;2*$C$2,$C$2*1000&lt;$C$5),"nc","infini")</f>
        <v>nc</v>
      </c>
      <c r="G232" s="21" t="str">
        <f>IF(OR($C$187/$G$5&lt;2*$C$2,$C$2*1000&lt;$G$5),"nc",F231)</f>
        <v>nc</v>
      </c>
      <c r="H232" s="19" t="str">
        <f>IF(OR($C$187/$G$5&lt;2*$C$2,$C$2*1000&lt;$G$5),"nc","infini")</f>
        <v>nc</v>
      </c>
      <c r="I232" s="19" t="str">
        <f>IF(OR($C$187/$G$5&lt;2*$C$2,$C$2*1000&lt;$G$5),"nc","infini")</f>
        <v>nc</v>
      </c>
      <c r="K232" s="21" t="str">
        <f>IF(OR($C$187/$K$5&lt;2*$C$2,$C$2*1000&lt;$K$5),"nc",J231)</f>
        <v>nc</v>
      </c>
      <c r="L232" s="19" t="str">
        <f>IF(OR($C$187/$K$5&lt;2*$C$2,$C$2*1000&lt;$K$5),"nc","infini")</f>
        <v>nc</v>
      </c>
      <c r="M232" s="19" t="str">
        <f>IF(OR($C$187/$K$5&lt;2*$C$2,$C$2*1000&lt;$K$5),"nc","infini")</f>
        <v>nc</v>
      </c>
      <c r="O232" s="21">
        <f>IF(OR($C$187/$O$5&lt;2*$C$2,$C$2*1000&lt;$O$5),"nc",N231)</f>
        <v>0.5009469696969697</v>
      </c>
      <c r="P232" s="19" t="str">
        <f>IF(OR($C$187/$O$5&lt;2*$C$2,$C$2*1000&lt;$O$5),"nc","infini")</f>
        <v>infini</v>
      </c>
      <c r="Q232" s="19" t="str">
        <f>IF(OR($C$187/$O$5&lt;2*$C$2,$C$2*1000&lt;$O$5),"nc","infini")</f>
        <v>infini</v>
      </c>
      <c r="S232" s="21">
        <f>IF(OR($C$187/$S$5&lt;2*$C$2,$C$2*1000&lt;$S$5),"nc",R231)</f>
        <v>0.7286501377410467</v>
      </c>
      <c r="T232" s="19" t="str">
        <f>IF(OR($C$187/$S$5&lt;2*$C$2,$C$2*1000&lt;$S$5),"nc","infini")</f>
        <v>infini</v>
      </c>
      <c r="U232" s="19" t="str">
        <f>IF(OR($C$187/$S$5&lt;2*$C$2,$C$2*1000&lt;$S$5),"nc","infini")</f>
        <v>infini</v>
      </c>
      <c r="W232" s="21">
        <f>IF(OR($C$187/$W$5&lt;2*$C$2,$C$2*1000&lt;$W$5),"nc",V231)</f>
        <v>1.0018939393939394</v>
      </c>
      <c r="X232" s="19" t="str">
        <f>IF(OR($C$187/$W$5&lt;2*$C$2,$C$2*1000&lt;$W$5),"nc","infini")</f>
        <v>infini</v>
      </c>
      <c r="Y232" s="19" t="str">
        <f>IF(OR($C$187/$W$5&lt;2*$C$2,$C$2*1000&lt;$W$5),"nc","infini")</f>
        <v>infini</v>
      </c>
      <c r="AA232" s="21">
        <f>IF(OR($C$187/$AA$5&lt;2*$C$2,$C$2*1000&lt;$AA$5),"nc",Z231)</f>
        <v>1.4573002754820934</v>
      </c>
      <c r="AB232" s="19" t="str">
        <f>IF(OR($C$187/$AA$5&lt;2*$C$2,$C$2*1000&lt;$AA$5),"nc","infini")</f>
        <v>infini</v>
      </c>
      <c r="AC232" s="19" t="str">
        <f>IF(OR($C$187/$AA$5&lt;2*$C$2,$C$2*1000&lt;$AA$5),"nc","infini")</f>
        <v>infini</v>
      </c>
      <c r="AE232" s="21">
        <f>IF(OR($C$187/$AE$5&lt;2*$C$2,$C$2*1000&lt;$AE$5),"nc",AD231)</f>
        <v>2.003787878787879</v>
      </c>
      <c r="AF232" s="19" t="str">
        <f>IF(OR($C$187/$AE$5&lt;2*$C$2,$C$2*1000&lt;$AE$5),"nc","infini")</f>
        <v>infini</v>
      </c>
      <c r="AG232" s="19" t="str">
        <f>IF(OR($C$187/$AE$5&lt;2*$C$2,$C$2*1000&lt;$AE$5),"nc","infini")</f>
        <v>infini</v>
      </c>
    </row>
    <row r="235" spans="1:7" ht="26.25">
      <c r="A235" s="57" t="s">
        <v>61</v>
      </c>
      <c r="C235" s="58">
        <f>Résultats!L24</f>
        <v>27</v>
      </c>
      <c r="D235" s="59" t="s">
        <v>60</v>
      </c>
      <c r="F235" s="60" t="s">
        <v>100</v>
      </c>
      <c r="G235" s="28"/>
    </row>
    <row r="236" ht="12.75">
      <c r="A236" s="57"/>
    </row>
    <row r="237" spans="1:31" ht="12.75">
      <c r="A237" s="57" t="s">
        <v>62</v>
      </c>
      <c r="C237" s="61">
        <v>90</v>
      </c>
      <c r="G237" s="61">
        <v>64</v>
      </c>
      <c r="K237" s="61">
        <v>45</v>
      </c>
      <c r="O237" s="61">
        <v>32</v>
      </c>
      <c r="S237" s="61">
        <v>22</v>
      </c>
      <c r="W237" s="61">
        <v>16</v>
      </c>
      <c r="AA237" s="61">
        <v>11</v>
      </c>
      <c r="AE237" s="61">
        <v>8</v>
      </c>
    </row>
    <row r="238" spans="1:33" ht="240.75">
      <c r="A238" s="57" t="s">
        <v>63</v>
      </c>
      <c r="B238" s="62" t="s">
        <v>64</v>
      </c>
      <c r="C238" s="62" t="s">
        <v>65</v>
      </c>
      <c r="D238" s="63" t="s">
        <v>66</v>
      </c>
      <c r="E238" s="63" t="s">
        <v>67</v>
      </c>
      <c r="F238" s="64" t="s">
        <v>64</v>
      </c>
      <c r="G238" s="62" t="s">
        <v>65</v>
      </c>
      <c r="H238" s="63" t="s">
        <v>66</v>
      </c>
      <c r="I238" s="63" t="s">
        <v>67</v>
      </c>
      <c r="J238" s="64" t="s">
        <v>64</v>
      </c>
      <c r="K238" s="62" t="s">
        <v>65</v>
      </c>
      <c r="L238" s="63" t="s">
        <v>66</v>
      </c>
      <c r="M238" s="63" t="s">
        <v>67</v>
      </c>
      <c r="N238" s="64" t="s">
        <v>64</v>
      </c>
      <c r="O238" s="62" t="s">
        <v>65</v>
      </c>
      <c r="P238" s="63" t="s">
        <v>66</v>
      </c>
      <c r="Q238" s="63" t="s">
        <v>67</v>
      </c>
      <c r="R238" s="64" t="s">
        <v>64</v>
      </c>
      <c r="S238" s="62" t="s">
        <v>65</v>
      </c>
      <c r="T238" s="63" t="s">
        <v>66</v>
      </c>
      <c r="U238" s="63" t="s">
        <v>67</v>
      </c>
      <c r="V238" s="64" t="s">
        <v>64</v>
      </c>
      <c r="W238" s="62" t="s">
        <v>65</v>
      </c>
      <c r="X238" s="63" t="s">
        <v>66</v>
      </c>
      <c r="Y238" s="63" t="s">
        <v>67</v>
      </c>
      <c r="Z238" s="64" t="s">
        <v>64</v>
      </c>
      <c r="AA238" s="62" t="s">
        <v>65</v>
      </c>
      <c r="AB238" s="63" t="s">
        <v>66</v>
      </c>
      <c r="AC238" s="63" t="s">
        <v>67</v>
      </c>
      <c r="AD238" s="64" t="s">
        <v>64</v>
      </c>
      <c r="AE238" s="62" t="s">
        <v>65</v>
      </c>
      <c r="AF238" s="63" t="s">
        <v>66</v>
      </c>
      <c r="AG238" s="63" t="s">
        <v>67</v>
      </c>
    </row>
    <row r="239" spans="1:33" ht="12.75">
      <c r="A239" s="65">
        <v>0.5</v>
      </c>
      <c r="B239" s="21">
        <f aca="true" t="shared" si="288" ref="B239:B255">($C$3*($C$3/C$5))/$C$2/1000</f>
        <v>0.6225589225589225</v>
      </c>
      <c r="C239" s="23" t="str">
        <f aca="true" t="shared" si="289" ref="C239:C255">IF(OR($C$235/$C$5&lt;2*$C$2,$C$2*1000&lt;$C$5),"nc",($B239*$A239)/($B239+($A239-$C$235/1000)))</f>
        <v>nc</v>
      </c>
      <c r="D239" s="22" t="str">
        <f aca="true" t="shared" si="290" ref="D239:D255">IF(OR($C$235/$C$5&lt;2*$C$2,$C$2*1000&lt;$C$5),"nc",IF(($B239*$A239)/($B239-($A239-$C$235/1000))&lt;=0,"infini",($B239*$A239)/($B239-($A239-$C$235/1000))))</f>
        <v>nc</v>
      </c>
      <c r="E239" s="22" t="str">
        <f aca="true" t="shared" si="291" ref="E239:E255">IF(OR(C239="nc",D239="nc"),"nc",IF(D239="infini","infini",D239-C239))</f>
        <v>nc</v>
      </c>
      <c r="F239" s="24">
        <f aca="true" t="shared" si="292" ref="F239:F255">($C$235*($C$235/G$5))/$C$2/1000</f>
        <v>0.34517045454545453</v>
      </c>
      <c r="G239" s="23" t="str">
        <f aca="true" t="shared" si="293" ref="G239:G255">IF(OR($C$235/$G$5&lt;2*$C$2,$C$2*1000&lt;$G$5),"nc",($F239*$A239)/($F239+($A239-$C$235/1000)))</f>
        <v>nc</v>
      </c>
      <c r="H239" s="22" t="str">
        <f aca="true" t="shared" si="294" ref="H239:H255">IF(OR($C$235/$G$5&lt;2*$C$2,$C$2*1000&lt;$G$5),"nc",IF(($F239*$A239)/($F239-($A239-$C$235/1000))&lt;=0,"infini",($F239*$A239)/($F239-($A239-$C$235/1000))))</f>
        <v>nc</v>
      </c>
      <c r="I239" s="22" t="str">
        <f aca="true" t="shared" si="295" ref="I239:I255">IF(OR($C$235/$G$5&lt;2*$C$2,$C$2*1000&lt;$G$5),"nc",IF(H239="infini","infini",H239-G239))</f>
        <v>nc</v>
      </c>
      <c r="J239" s="24">
        <f aca="true" t="shared" si="296" ref="J239:J255">($C$235*($C$235/K$5))/$C$2/1000</f>
        <v>0.49090909090909085</v>
      </c>
      <c r="K239" s="23" t="str">
        <f aca="true" t="shared" si="297" ref="K239:K255">IF(OR($C$235/$K$5&lt;2*$C$2,$C$2*1000&lt;$K$5),"nc",($J239*$A239)/($J239+($A239-$C$235/1000)))</f>
        <v>nc</v>
      </c>
      <c r="L239" s="22" t="str">
        <f aca="true" t="shared" si="298" ref="L239:L255">IF(OR($C$235/$K$5&lt;2*$C$2,$C$2*1000&lt;$K$5),"nc",IF(($J239*$A239)/($J239-($A239-$C$235/1000))&lt;=0,"infini",($J239*$A239)/($J239-($A239-$C$235/1000))))</f>
        <v>nc</v>
      </c>
      <c r="M239" s="22" t="str">
        <f aca="true" t="shared" si="299" ref="M239:M255">IF(OR($C$235/$K$5&lt;2*$C$2,$C$2*1000&lt;$K$5),"nc",IF(L239="infini","infini",L239-K239))</f>
        <v>nc</v>
      </c>
      <c r="N239" s="24">
        <f aca="true" t="shared" si="300" ref="N239:N255">($C$235*($C$235/O$5))/$C$2/1000</f>
        <v>0.6903409090909091</v>
      </c>
      <c r="O239" s="23">
        <f aca="true" t="shared" si="301" ref="O239:O255">IF(OR($C$235/$O$5&lt;2*$C$2,$C$2*1000&lt;$O$5),"nc",($N239*$A239)/($N239+($A239-$C$235/1000)))</f>
        <v>0.29670619493230704</v>
      </c>
      <c r="P239" s="22">
        <f aca="true" t="shared" si="302" ref="P239:P255">IF(OR($C$235/$O$5&lt;2*$C$2,$C$2*1000&lt;$O$5),"nc",IF(($N239*$A239)/($N239-($A239-$C$235/1000))&lt;=0,"infini",($N239*$A239)/($N239-($A239-$C$235/1000))))</f>
        <v>1.5881522534769423</v>
      </c>
      <c r="Q239" s="22">
        <f aca="true" t="shared" si="303" ref="Q239:Q255">IF(OR($C$235/$O$5&lt;2*$C$2,$C$2*1000&lt;$O$5),"nc",IF(P239="infini","infini",P239-O239))</f>
        <v>1.2914460585446352</v>
      </c>
      <c r="R239" s="24">
        <f aca="true" t="shared" si="304" ref="R239:R255">($C$235*($C$235/S$5))/$C$2/1000</f>
        <v>1.0041322314049588</v>
      </c>
      <c r="S239" s="23">
        <f aca="true" t="shared" si="305" ref="S239:S255">IF(OR($C$235/$S$5&lt;2*$C$2,$C$2*1000&lt;$S$5),"nc",($R239*$A239)/($R239+($A239-$C$235/1000)))</f>
        <v>0.3398924652973989</v>
      </c>
      <c r="T239" s="22">
        <f aca="true" t="shared" si="306" ref="T239:T255">IF(OR($C$235/$S$5&lt;2*$C$2,$C$2*1000&lt;$S$5),"nc",IF(($R239*$A239)/($R239-($A239-$C$235/1000))&lt;=0,"infini",($R239*$A239)/($R239-($A239-$C$235/1000))))</f>
        <v>0.9452751801079868</v>
      </c>
      <c r="U239" s="22">
        <f aca="true" t="shared" si="307" ref="U239:U255">IF(OR($C$235/$S$5&lt;2*$C$2,$C$2*1000&lt;$S$5),"nc",IF(T239="infini","infini",T239-S239))</f>
        <v>0.6053827148105879</v>
      </c>
      <c r="V239" s="24">
        <f aca="true" t="shared" si="308" ref="V239:V255">($C$235*($C$235/W$5))/$C$2/1000</f>
        <v>1.3806818181818181</v>
      </c>
      <c r="W239" s="23">
        <f aca="true" t="shared" si="309" ref="W239:W255">IF(OR($C$235/$W$5&lt;2*$C$2,$C$2*1000&lt;$W$5),"nc",($V239*$A239)/($V239+($A239-$C$235/1000)))</f>
        <v>0.37241607611387656</v>
      </c>
      <c r="X239" s="22">
        <f aca="true" t="shared" si="310" ref="X239:X255">IF(OR($C$235/$W$5&lt;2*$C$2,$C$2*1000&lt;$W$5),"nc",IF(($V239*$A239)/($V239-($A239-$C$235/1000))&lt;=0,"infini",($V239*$A239)/($V239-($A239-$C$235/1000))))</f>
        <v>0.760553858480645</v>
      </c>
      <c r="Y239" s="22">
        <f aca="true" t="shared" si="311" ref="Y239:Y255">IF(OR($C$235/$W$5&lt;2*$C$2,$C$2*1000&lt;$W$5),"nc",IF(X239="infini","infini",X239-W239))</f>
        <v>0.3881377823667685</v>
      </c>
      <c r="Z239" s="24">
        <f aca="true" t="shared" si="312" ref="Z239:Z255">($C$235*($C$235/AA$5))/$C$2/1000</f>
        <v>2.0082644628099175</v>
      </c>
      <c r="AA239" s="23">
        <f aca="true" t="shared" si="313" ref="AA239:AA255">IF(OR($C$235/$AA$5&lt;2*$C$2,$C$2*1000&lt;$AA$5),"nc",($Z239*$A239)/($Z239+($A239-$C$235/1000)))</f>
        <v>0.4046856941109072</v>
      </c>
      <c r="AB239" s="22">
        <f aca="true" t="shared" si="314" ref="AB239:AB255">IF(OR($C$235/$AA$5&lt;2*$C$2,$C$2*1000&lt;$AA$5),"nc",IF(($Z239*$A239)/($Z239-($A239-$C$235/1000))&lt;=0,"infini",($Z239*$A239)/($Z239-($A239-$C$235/1000))))</f>
        <v>0.6540451210387205</v>
      </c>
      <c r="AC239" s="22">
        <f aca="true" t="shared" si="315" ref="AC239:AC255">IF(OR($C$235/$AA$5&lt;2*$C$2,$C$2*1000&lt;$AA$5),"nc",IF(AB239="infini","infini",AB239-AA239))</f>
        <v>0.24935942692781327</v>
      </c>
      <c r="AD239" s="24">
        <f aca="true" t="shared" si="316" ref="AD239:AD255">($C$235*($C$235/AE$5))/$C$2/1000</f>
        <v>2.7613636363636362</v>
      </c>
      <c r="AE239" s="23">
        <f aca="true" t="shared" si="317" ref="AE239:AE255">IF(OR($C$235/$AE$5&lt;2*$C$2,$C$2*1000&lt;$AE$5),"nc",($AD239*$A239)/($AD239+($A239-$C$235/1000)))</f>
        <v>0.4268789701500928</v>
      </c>
      <c r="AF239" s="22">
        <f aca="true" t="shared" si="318" ref="AF239:AF255">IF(OR($C$235/$AE$5&lt;2*$C$2,$C$2*1000&lt;$AE$5),"nc",IF(($AD239*$A239)/($AD239-($A239-$C$235/1000))&lt;=0,"infini",($AD239*$A239)/($AD239-($A239-$C$235/1000))))</f>
        <v>0.6033489591609725</v>
      </c>
      <c r="AG239" s="22">
        <f aca="true" t="shared" si="319" ref="AG239:AG255">IF(OR($C$235/$AE$5&lt;2*$C$2,$C$2*1000&lt;$AE$5),"nc",IF(AF239="infini","infini",AF239-AE239))</f>
        <v>0.17646998901087974</v>
      </c>
    </row>
    <row r="240" spans="1:33" ht="12.75">
      <c r="A240" s="67">
        <v>0.75</v>
      </c>
      <c r="B240" s="21">
        <f t="shared" si="288"/>
        <v>0.6225589225589225</v>
      </c>
      <c r="C240" s="26" t="str">
        <f t="shared" si="289"/>
        <v>nc</v>
      </c>
      <c r="D240" s="25" t="str">
        <f t="shared" si="290"/>
        <v>nc</v>
      </c>
      <c r="E240" s="25" t="str">
        <f t="shared" si="291"/>
        <v>nc</v>
      </c>
      <c r="F240" s="27">
        <f t="shared" si="292"/>
        <v>0.34517045454545453</v>
      </c>
      <c r="G240" s="26" t="str">
        <f t="shared" si="293"/>
        <v>nc</v>
      </c>
      <c r="H240" s="25" t="str">
        <f t="shared" si="294"/>
        <v>nc</v>
      </c>
      <c r="I240" s="25" t="str">
        <f t="shared" si="295"/>
        <v>nc</v>
      </c>
      <c r="J240" s="27">
        <f t="shared" si="296"/>
        <v>0.49090909090909085</v>
      </c>
      <c r="K240" s="26" t="str">
        <f t="shared" si="297"/>
        <v>nc</v>
      </c>
      <c r="L240" s="25" t="str">
        <f t="shared" si="298"/>
        <v>nc</v>
      </c>
      <c r="M240" s="25" t="str">
        <f t="shared" si="299"/>
        <v>nc</v>
      </c>
      <c r="N240" s="27">
        <f t="shared" si="300"/>
        <v>0.6903409090909091</v>
      </c>
      <c r="O240" s="26">
        <f t="shared" si="301"/>
        <v>0.36633460369530607</v>
      </c>
      <c r="P240" s="25" t="str">
        <f t="shared" si="302"/>
        <v>infini</v>
      </c>
      <c r="Q240" s="25" t="str">
        <f t="shared" si="303"/>
        <v>infini</v>
      </c>
      <c r="R240" s="27">
        <f t="shared" si="304"/>
        <v>1.0041322314049588</v>
      </c>
      <c r="S240" s="26">
        <f t="shared" si="305"/>
        <v>0.43604025207792024</v>
      </c>
      <c r="T240" s="25">
        <f t="shared" si="306"/>
        <v>2.6788076549960307</v>
      </c>
      <c r="U240" s="25">
        <f t="shared" si="307"/>
        <v>2.2427674029181106</v>
      </c>
      <c r="V240" s="27">
        <f t="shared" si="308"/>
        <v>1.3806818181818181</v>
      </c>
      <c r="W240" s="26">
        <f t="shared" si="309"/>
        <v>0.49223763531470793</v>
      </c>
      <c r="X240" s="25">
        <f t="shared" si="310"/>
        <v>1.574486833920796</v>
      </c>
      <c r="Y240" s="25">
        <f t="shared" si="311"/>
        <v>1.082249198606088</v>
      </c>
      <c r="Z240" s="27">
        <f t="shared" si="312"/>
        <v>2.0082644628099175</v>
      </c>
      <c r="AA240" s="26">
        <f t="shared" si="313"/>
        <v>0.5514655821933353</v>
      </c>
      <c r="AB240" s="25">
        <f t="shared" si="314"/>
        <v>1.1718976060494992</v>
      </c>
      <c r="AC240" s="25">
        <f t="shared" si="315"/>
        <v>0.6204320238561639</v>
      </c>
      <c r="AD240" s="27">
        <f t="shared" si="316"/>
        <v>2.7613636363636362</v>
      </c>
      <c r="AE240" s="26">
        <f t="shared" si="317"/>
        <v>0.5943761740763932</v>
      </c>
      <c r="AF240" s="25">
        <f t="shared" si="318"/>
        <v>1.016022210329141</v>
      </c>
      <c r="AG240" s="25">
        <f t="shared" si="319"/>
        <v>0.42164603625274777</v>
      </c>
    </row>
    <row r="241" spans="1:33" ht="12.75">
      <c r="A241" s="67">
        <v>1</v>
      </c>
      <c r="B241" s="21">
        <f t="shared" si="288"/>
        <v>0.6225589225589225</v>
      </c>
      <c r="C241" s="23" t="str">
        <f t="shared" si="289"/>
        <v>nc</v>
      </c>
      <c r="D241" s="22" t="str">
        <f t="shared" si="290"/>
        <v>nc</v>
      </c>
      <c r="E241" s="22" t="str">
        <f t="shared" si="291"/>
        <v>nc</v>
      </c>
      <c r="F241" s="24">
        <f t="shared" si="292"/>
        <v>0.34517045454545453</v>
      </c>
      <c r="G241" s="23" t="str">
        <f t="shared" si="293"/>
        <v>nc</v>
      </c>
      <c r="H241" s="22" t="str">
        <f t="shared" si="294"/>
        <v>nc</v>
      </c>
      <c r="I241" s="22" t="str">
        <f t="shared" si="295"/>
        <v>nc</v>
      </c>
      <c r="J241" s="24">
        <f t="shared" si="296"/>
        <v>0.49090909090909085</v>
      </c>
      <c r="K241" s="23" t="str">
        <f t="shared" si="297"/>
        <v>nc</v>
      </c>
      <c r="L241" s="22" t="str">
        <f t="shared" si="298"/>
        <v>nc</v>
      </c>
      <c r="M241" s="22" t="str">
        <f t="shared" si="299"/>
        <v>nc</v>
      </c>
      <c r="N241" s="24">
        <f t="shared" si="300"/>
        <v>0.6903409090909091</v>
      </c>
      <c r="O241" s="23">
        <f t="shared" si="301"/>
        <v>0.41503272439094374</v>
      </c>
      <c r="P241" s="22" t="str">
        <f t="shared" si="302"/>
        <v>infini</v>
      </c>
      <c r="Q241" s="22" t="str">
        <f t="shared" si="303"/>
        <v>infini</v>
      </c>
      <c r="R241" s="24">
        <f t="shared" si="304"/>
        <v>1.0041322314049588</v>
      </c>
      <c r="S241" s="23">
        <f t="shared" si="305"/>
        <v>0.5078730777108509</v>
      </c>
      <c r="T241" s="22">
        <f t="shared" si="306"/>
        <v>32.253782851075</v>
      </c>
      <c r="U241" s="22">
        <f t="shared" si="307"/>
        <v>31.74590977336415</v>
      </c>
      <c r="V241" s="24">
        <f t="shared" si="308"/>
        <v>1.3806818181818181</v>
      </c>
      <c r="W241" s="23">
        <f t="shared" si="309"/>
        <v>0.5866051254321083</v>
      </c>
      <c r="X241" s="22">
        <f t="shared" si="310"/>
        <v>3.3866651800646674</v>
      </c>
      <c r="Y241" s="22">
        <f t="shared" si="311"/>
        <v>2.800060054632559</v>
      </c>
      <c r="Z241" s="24">
        <f t="shared" si="312"/>
        <v>2.0082644628099175</v>
      </c>
      <c r="AA241" s="23">
        <f t="shared" si="313"/>
        <v>0.6736284176939732</v>
      </c>
      <c r="AB241" s="22">
        <f t="shared" si="314"/>
        <v>1.939856466587369</v>
      </c>
      <c r="AC241" s="22">
        <f t="shared" si="315"/>
        <v>1.266228048893396</v>
      </c>
      <c r="AD241" s="24">
        <f t="shared" si="316"/>
        <v>2.7613636363636362</v>
      </c>
      <c r="AE241" s="23">
        <f t="shared" si="317"/>
        <v>0.7394469058863625</v>
      </c>
      <c r="AF241" s="22">
        <f t="shared" si="318"/>
        <v>1.5440727938186254</v>
      </c>
      <c r="AG241" s="22">
        <f t="shared" si="319"/>
        <v>0.8046258879322629</v>
      </c>
    </row>
    <row r="242" spans="1:33" ht="12.75">
      <c r="A242" s="67">
        <v>1.25</v>
      </c>
      <c r="B242" s="21">
        <f t="shared" si="288"/>
        <v>0.6225589225589225</v>
      </c>
      <c r="C242" s="26" t="str">
        <f t="shared" si="289"/>
        <v>nc</v>
      </c>
      <c r="D242" s="25" t="str">
        <f t="shared" si="290"/>
        <v>nc</v>
      </c>
      <c r="E242" s="25" t="str">
        <f t="shared" si="291"/>
        <v>nc</v>
      </c>
      <c r="F242" s="27">
        <f t="shared" si="292"/>
        <v>0.34517045454545453</v>
      </c>
      <c r="G242" s="26" t="str">
        <f t="shared" si="293"/>
        <v>nc</v>
      </c>
      <c r="H242" s="25" t="str">
        <f t="shared" si="294"/>
        <v>nc</v>
      </c>
      <c r="I242" s="25" t="str">
        <f t="shared" si="295"/>
        <v>nc</v>
      </c>
      <c r="J242" s="27">
        <f t="shared" si="296"/>
        <v>0.49090909090909085</v>
      </c>
      <c r="K242" s="26" t="str">
        <f t="shared" si="297"/>
        <v>nc</v>
      </c>
      <c r="L242" s="25" t="str">
        <f t="shared" si="298"/>
        <v>nc</v>
      </c>
      <c r="M242" s="25" t="str">
        <f t="shared" si="299"/>
        <v>nc</v>
      </c>
      <c r="N242" s="27">
        <f t="shared" si="300"/>
        <v>0.6903409090909091</v>
      </c>
      <c r="O242" s="26">
        <f t="shared" si="301"/>
        <v>0.4510049057455427</v>
      </c>
      <c r="P242" s="25" t="str">
        <f t="shared" si="302"/>
        <v>infini</v>
      </c>
      <c r="Q242" s="25" t="str">
        <f t="shared" si="303"/>
        <v>infini</v>
      </c>
      <c r="R242" s="27">
        <f t="shared" si="304"/>
        <v>1.0041322314049588</v>
      </c>
      <c r="S242" s="26">
        <f t="shared" si="305"/>
        <v>0.5635791497051762</v>
      </c>
      <c r="T242" s="25" t="str">
        <f t="shared" si="306"/>
        <v>infini</v>
      </c>
      <c r="U242" s="25" t="str">
        <f t="shared" si="307"/>
        <v>infini</v>
      </c>
      <c r="V242" s="27">
        <f t="shared" si="308"/>
        <v>1.3806818181818181</v>
      </c>
      <c r="W242" s="26">
        <f t="shared" si="309"/>
        <v>0.6628506834727047</v>
      </c>
      <c r="X242" s="25">
        <f t="shared" si="310"/>
        <v>10.945157105794188</v>
      </c>
      <c r="Y242" s="25">
        <f t="shared" si="311"/>
        <v>10.282306422321483</v>
      </c>
      <c r="Z242" s="27">
        <f t="shared" si="312"/>
        <v>2.0082644628099175</v>
      </c>
      <c r="AA242" s="26">
        <f t="shared" si="313"/>
        <v>0.776887997687879</v>
      </c>
      <c r="AB242" s="25">
        <f t="shared" si="314"/>
        <v>3.196796362756138</v>
      </c>
      <c r="AC242" s="25">
        <f t="shared" si="315"/>
        <v>2.419908365068259</v>
      </c>
      <c r="AD242" s="27">
        <f t="shared" si="316"/>
        <v>2.7613636363636362</v>
      </c>
      <c r="AE242" s="26">
        <f t="shared" si="317"/>
        <v>0.8663126311946701</v>
      </c>
      <c r="AF242" s="25">
        <f t="shared" si="318"/>
        <v>2.243750738683371</v>
      </c>
      <c r="AG242" s="25">
        <f t="shared" si="319"/>
        <v>1.3774381074887008</v>
      </c>
    </row>
    <row r="243" spans="1:33" ht="12.75">
      <c r="A243" s="67">
        <v>1.5</v>
      </c>
      <c r="B243" s="21">
        <f t="shared" si="288"/>
        <v>0.6225589225589225</v>
      </c>
      <c r="C243" s="23" t="str">
        <f t="shared" si="289"/>
        <v>nc</v>
      </c>
      <c r="D243" s="22" t="str">
        <f t="shared" si="290"/>
        <v>nc</v>
      </c>
      <c r="E243" s="22" t="str">
        <f t="shared" si="291"/>
        <v>nc</v>
      </c>
      <c r="F243" s="24">
        <f t="shared" si="292"/>
        <v>0.34517045454545453</v>
      </c>
      <c r="G243" s="23" t="str">
        <f t="shared" si="293"/>
        <v>nc</v>
      </c>
      <c r="H243" s="22" t="str">
        <f t="shared" si="294"/>
        <v>nc</v>
      </c>
      <c r="I243" s="22" t="str">
        <f t="shared" si="295"/>
        <v>nc</v>
      </c>
      <c r="J243" s="24">
        <f t="shared" si="296"/>
        <v>0.49090909090909085</v>
      </c>
      <c r="K243" s="23" t="str">
        <f t="shared" si="297"/>
        <v>nc</v>
      </c>
      <c r="L243" s="22" t="str">
        <f t="shared" si="298"/>
        <v>nc</v>
      </c>
      <c r="M243" s="22" t="str">
        <f t="shared" si="299"/>
        <v>nc</v>
      </c>
      <c r="N243" s="24">
        <f t="shared" si="300"/>
        <v>0.6903409090909091</v>
      </c>
      <c r="O243" s="23">
        <f t="shared" si="301"/>
        <v>0.4786630527277884</v>
      </c>
      <c r="P243" s="22" t="str">
        <f t="shared" si="302"/>
        <v>infini</v>
      </c>
      <c r="Q243" s="22" t="str">
        <f t="shared" si="303"/>
        <v>infini</v>
      </c>
      <c r="R243" s="24">
        <f t="shared" si="304"/>
        <v>1.0041322314049588</v>
      </c>
      <c r="S243" s="23">
        <f t="shared" si="305"/>
        <v>0.6080411566294002</v>
      </c>
      <c r="T243" s="22" t="str">
        <f t="shared" si="306"/>
        <v>infini</v>
      </c>
      <c r="U243" s="22" t="str">
        <f t="shared" si="307"/>
        <v>infini</v>
      </c>
      <c r="V243" s="24">
        <f t="shared" si="308"/>
        <v>1.3806818181818181</v>
      </c>
      <c r="W243" s="23">
        <f t="shared" si="309"/>
        <v>0.7257370860610693</v>
      </c>
      <c r="X243" s="22" t="str">
        <f t="shared" si="310"/>
        <v>infini</v>
      </c>
      <c r="Y243" s="22" t="str">
        <f t="shared" si="311"/>
        <v>infini</v>
      </c>
      <c r="Z243" s="24">
        <f t="shared" si="312"/>
        <v>2.0082644628099175</v>
      </c>
      <c r="AA243" s="23">
        <f t="shared" si="313"/>
        <v>0.8653168199072723</v>
      </c>
      <c r="AB243" s="22">
        <f t="shared" si="314"/>
        <v>5.627866042892213</v>
      </c>
      <c r="AC243" s="22">
        <f t="shared" si="315"/>
        <v>4.762549222984941</v>
      </c>
      <c r="AD243" s="24">
        <f t="shared" si="316"/>
        <v>2.7613636363636362</v>
      </c>
      <c r="AE243" s="23">
        <f t="shared" si="317"/>
        <v>0.9781978616514233</v>
      </c>
      <c r="AF243" s="22">
        <f t="shared" si="318"/>
        <v>3.214966130397968</v>
      </c>
      <c r="AG243" s="22">
        <f t="shared" si="319"/>
        <v>2.2367682687465447</v>
      </c>
    </row>
    <row r="244" spans="1:33" ht="12.75">
      <c r="A244" s="67">
        <v>1.75</v>
      </c>
      <c r="B244" s="21">
        <f t="shared" si="288"/>
        <v>0.6225589225589225</v>
      </c>
      <c r="C244" s="26" t="str">
        <f t="shared" si="289"/>
        <v>nc</v>
      </c>
      <c r="D244" s="25" t="str">
        <f t="shared" si="290"/>
        <v>nc</v>
      </c>
      <c r="E244" s="25" t="str">
        <f t="shared" si="291"/>
        <v>nc</v>
      </c>
      <c r="F244" s="27">
        <f t="shared" si="292"/>
        <v>0.34517045454545453</v>
      </c>
      <c r="G244" s="26" t="str">
        <f t="shared" si="293"/>
        <v>nc</v>
      </c>
      <c r="H244" s="25" t="str">
        <f t="shared" si="294"/>
        <v>nc</v>
      </c>
      <c r="I244" s="25" t="str">
        <f t="shared" si="295"/>
        <v>nc</v>
      </c>
      <c r="J244" s="27">
        <f t="shared" si="296"/>
        <v>0.49090909090909085</v>
      </c>
      <c r="K244" s="26" t="str">
        <f t="shared" si="297"/>
        <v>nc</v>
      </c>
      <c r="L244" s="25" t="str">
        <f t="shared" si="298"/>
        <v>nc</v>
      </c>
      <c r="M244" s="25" t="str">
        <f t="shared" si="299"/>
        <v>nc</v>
      </c>
      <c r="N244" s="27">
        <f t="shared" si="300"/>
        <v>0.6903409090909091</v>
      </c>
      <c r="O244" s="26">
        <f t="shared" si="301"/>
        <v>0.5005909386271389</v>
      </c>
      <c r="P244" s="25" t="str">
        <f t="shared" si="302"/>
        <v>infini</v>
      </c>
      <c r="Q244" s="25" t="str">
        <f t="shared" si="303"/>
        <v>infini</v>
      </c>
      <c r="R244" s="27">
        <f t="shared" si="304"/>
        <v>1.0041322314049588</v>
      </c>
      <c r="S244" s="26">
        <f t="shared" si="305"/>
        <v>0.6443513756769289</v>
      </c>
      <c r="T244" s="25" t="str">
        <f t="shared" si="306"/>
        <v>infini</v>
      </c>
      <c r="U244" s="25" t="str">
        <f t="shared" si="307"/>
        <v>infini</v>
      </c>
      <c r="V244" s="27">
        <f t="shared" si="308"/>
        <v>1.3806818181818181</v>
      </c>
      <c r="W244" s="26">
        <f t="shared" si="309"/>
        <v>0.7784925528331453</v>
      </c>
      <c r="X244" s="25" t="str">
        <f t="shared" si="310"/>
        <v>infini</v>
      </c>
      <c r="Y244" s="25" t="str">
        <f t="shared" si="311"/>
        <v>infini</v>
      </c>
      <c r="Z244" s="27">
        <f t="shared" si="312"/>
        <v>2.0082644628099175</v>
      </c>
      <c r="AA244" s="26">
        <f t="shared" si="313"/>
        <v>0.9418959296363318</v>
      </c>
      <c r="AB244" s="25">
        <f t="shared" si="314"/>
        <v>12.320016223889674</v>
      </c>
      <c r="AC244" s="25">
        <f t="shared" si="315"/>
        <v>11.378120294253343</v>
      </c>
      <c r="AD244" s="27">
        <f t="shared" si="316"/>
        <v>2.7613636363636362</v>
      </c>
      <c r="AE244" s="26">
        <f t="shared" si="317"/>
        <v>1.0776080522218616</v>
      </c>
      <c r="AF244" s="25">
        <f t="shared" si="318"/>
        <v>4.653847837506567</v>
      </c>
      <c r="AG244" s="25">
        <f t="shared" si="319"/>
        <v>3.5762397852847054</v>
      </c>
    </row>
    <row r="245" spans="1:33" ht="12.75">
      <c r="A245" s="67">
        <v>2</v>
      </c>
      <c r="B245" s="21">
        <f t="shared" si="288"/>
        <v>0.6225589225589225</v>
      </c>
      <c r="C245" s="23" t="str">
        <f t="shared" si="289"/>
        <v>nc</v>
      </c>
      <c r="D245" s="22" t="str">
        <f t="shared" si="290"/>
        <v>nc</v>
      </c>
      <c r="E245" s="22" t="str">
        <f t="shared" si="291"/>
        <v>nc</v>
      </c>
      <c r="F245" s="24">
        <f t="shared" si="292"/>
        <v>0.34517045454545453</v>
      </c>
      <c r="G245" s="23" t="str">
        <f t="shared" si="293"/>
        <v>nc</v>
      </c>
      <c r="H245" s="22" t="str">
        <f t="shared" si="294"/>
        <v>nc</v>
      </c>
      <c r="I245" s="22" t="str">
        <f t="shared" si="295"/>
        <v>nc</v>
      </c>
      <c r="J245" s="24">
        <f t="shared" si="296"/>
        <v>0.49090909090909085</v>
      </c>
      <c r="K245" s="23" t="str">
        <f t="shared" si="297"/>
        <v>nc</v>
      </c>
      <c r="L245" s="22" t="str">
        <f t="shared" si="298"/>
        <v>nc</v>
      </c>
      <c r="M245" s="22" t="str">
        <f t="shared" si="299"/>
        <v>nc</v>
      </c>
      <c r="N245" s="24">
        <f t="shared" si="300"/>
        <v>0.6903409090909091</v>
      </c>
      <c r="O245" s="23">
        <f t="shared" si="301"/>
        <v>0.5184022118494372</v>
      </c>
      <c r="P245" s="22" t="str">
        <f t="shared" si="302"/>
        <v>infini</v>
      </c>
      <c r="Q245" s="22" t="str">
        <f t="shared" si="303"/>
        <v>infini</v>
      </c>
      <c r="R245" s="24">
        <f t="shared" si="304"/>
        <v>1.0041322314049588</v>
      </c>
      <c r="S245" s="23">
        <f t="shared" si="305"/>
        <v>0.6745634075723212</v>
      </c>
      <c r="T245" s="22" t="str">
        <f t="shared" si="306"/>
        <v>infini</v>
      </c>
      <c r="U245" s="22" t="str">
        <f t="shared" si="307"/>
        <v>infini</v>
      </c>
      <c r="V245" s="24">
        <f t="shared" si="308"/>
        <v>1.3806818181818181</v>
      </c>
      <c r="W245" s="23">
        <f t="shared" si="309"/>
        <v>0.8233827137067808</v>
      </c>
      <c r="X245" s="22" t="str">
        <f t="shared" si="310"/>
        <v>infini</v>
      </c>
      <c r="Y245" s="22" t="str">
        <f t="shared" si="311"/>
        <v>infini</v>
      </c>
      <c r="Z245" s="24">
        <f t="shared" si="312"/>
        <v>2.0082644628099175</v>
      </c>
      <c r="AA245" s="23">
        <f t="shared" si="313"/>
        <v>1.008857603693332</v>
      </c>
      <c r="AB245" s="22">
        <f t="shared" si="314"/>
        <v>113.89735176939269</v>
      </c>
      <c r="AC245" s="22">
        <f t="shared" si="315"/>
        <v>112.88849416569936</v>
      </c>
      <c r="AD245" s="24">
        <f t="shared" si="316"/>
        <v>2.7613636363636362</v>
      </c>
      <c r="AE245" s="23">
        <f t="shared" si="317"/>
        <v>1.166519451591843</v>
      </c>
      <c r="AF245" s="22">
        <f t="shared" si="318"/>
        <v>7.0053044280442816</v>
      </c>
      <c r="AG245" s="22">
        <f t="shared" si="319"/>
        <v>5.838784976452438</v>
      </c>
    </row>
    <row r="246" spans="1:33" ht="12.75">
      <c r="A246" s="67">
        <v>2.25</v>
      </c>
      <c r="B246" s="21">
        <f t="shared" si="288"/>
        <v>0.6225589225589225</v>
      </c>
      <c r="C246" s="26" t="str">
        <f t="shared" si="289"/>
        <v>nc</v>
      </c>
      <c r="D246" s="25" t="str">
        <f t="shared" si="290"/>
        <v>nc</v>
      </c>
      <c r="E246" s="25" t="str">
        <f t="shared" si="291"/>
        <v>nc</v>
      </c>
      <c r="F246" s="27">
        <f t="shared" si="292"/>
        <v>0.34517045454545453</v>
      </c>
      <c r="G246" s="26" t="str">
        <f t="shared" si="293"/>
        <v>nc</v>
      </c>
      <c r="H246" s="25" t="str">
        <f t="shared" si="294"/>
        <v>nc</v>
      </c>
      <c r="I246" s="25" t="str">
        <f t="shared" si="295"/>
        <v>nc</v>
      </c>
      <c r="J246" s="27">
        <f t="shared" si="296"/>
        <v>0.49090909090909085</v>
      </c>
      <c r="K246" s="26" t="str">
        <f t="shared" si="297"/>
        <v>nc</v>
      </c>
      <c r="L246" s="25" t="str">
        <f t="shared" si="298"/>
        <v>nc</v>
      </c>
      <c r="M246" s="25" t="str">
        <f t="shared" si="299"/>
        <v>nc</v>
      </c>
      <c r="N246" s="27">
        <f t="shared" si="300"/>
        <v>0.6903409090909091</v>
      </c>
      <c r="O246" s="26">
        <f t="shared" si="301"/>
        <v>0.5331566383486624</v>
      </c>
      <c r="P246" s="25" t="str">
        <f t="shared" si="302"/>
        <v>infini</v>
      </c>
      <c r="Q246" s="25" t="str">
        <f t="shared" si="303"/>
        <v>infini</v>
      </c>
      <c r="R246" s="27">
        <f t="shared" si="304"/>
        <v>1.0041322314049588</v>
      </c>
      <c r="S246" s="26">
        <f t="shared" si="305"/>
        <v>0.7000944983520411</v>
      </c>
      <c r="T246" s="25" t="str">
        <f t="shared" si="306"/>
        <v>infini</v>
      </c>
      <c r="U246" s="25" t="str">
        <f t="shared" si="307"/>
        <v>infini</v>
      </c>
      <c r="V246" s="27">
        <f t="shared" si="308"/>
        <v>1.3806818181818181</v>
      </c>
      <c r="W246" s="26">
        <f t="shared" si="309"/>
        <v>0.8620444999432398</v>
      </c>
      <c r="X246" s="25" t="str">
        <f t="shared" si="310"/>
        <v>infini</v>
      </c>
      <c r="Y246" s="25" t="str">
        <f t="shared" si="311"/>
        <v>infini</v>
      </c>
      <c r="Z246" s="27">
        <f t="shared" si="312"/>
        <v>2.0082644628099175</v>
      </c>
      <c r="AA246" s="26">
        <f t="shared" si="313"/>
        <v>1.0679065515847206</v>
      </c>
      <c r="AB246" s="25" t="str">
        <f t="shared" si="314"/>
        <v>infini</v>
      </c>
      <c r="AC246" s="25" t="str">
        <f t="shared" si="315"/>
        <v>infini</v>
      </c>
      <c r="AD246" s="27">
        <f t="shared" si="316"/>
        <v>2.7613636363636362</v>
      </c>
      <c r="AE246" s="26">
        <f t="shared" si="317"/>
        <v>1.2465118187787263</v>
      </c>
      <c r="AF246" s="25">
        <f t="shared" si="318"/>
        <v>11.54065349544073</v>
      </c>
      <c r="AG246" s="25">
        <f t="shared" si="319"/>
        <v>10.294141676662003</v>
      </c>
    </row>
    <row r="247" spans="1:33" ht="12.75">
      <c r="A247" s="67">
        <v>2.75</v>
      </c>
      <c r="B247" s="21">
        <f t="shared" si="288"/>
        <v>0.6225589225589225</v>
      </c>
      <c r="C247" s="23" t="str">
        <f t="shared" si="289"/>
        <v>nc</v>
      </c>
      <c r="D247" s="22" t="str">
        <f t="shared" si="290"/>
        <v>nc</v>
      </c>
      <c r="E247" s="22" t="str">
        <f t="shared" si="291"/>
        <v>nc</v>
      </c>
      <c r="F247" s="24">
        <f t="shared" si="292"/>
        <v>0.34517045454545453</v>
      </c>
      <c r="G247" s="23" t="str">
        <f t="shared" si="293"/>
        <v>nc</v>
      </c>
      <c r="H247" s="22" t="str">
        <f t="shared" si="294"/>
        <v>nc</v>
      </c>
      <c r="I247" s="22" t="str">
        <f t="shared" si="295"/>
        <v>nc</v>
      </c>
      <c r="J247" s="24">
        <f t="shared" si="296"/>
        <v>0.49090909090909085</v>
      </c>
      <c r="K247" s="23" t="str">
        <f t="shared" si="297"/>
        <v>nc</v>
      </c>
      <c r="L247" s="22" t="str">
        <f t="shared" si="298"/>
        <v>nc</v>
      </c>
      <c r="M247" s="22" t="str">
        <f t="shared" si="299"/>
        <v>nc</v>
      </c>
      <c r="N247" s="24">
        <f t="shared" si="300"/>
        <v>0.6903409090909091</v>
      </c>
      <c r="O247" s="23">
        <f t="shared" si="301"/>
        <v>0.556181626905125</v>
      </c>
      <c r="P247" s="22" t="str">
        <f t="shared" si="302"/>
        <v>infini</v>
      </c>
      <c r="Q247" s="22" t="str">
        <f t="shared" si="303"/>
        <v>infini</v>
      </c>
      <c r="R247" s="24">
        <f t="shared" si="304"/>
        <v>1.0041322314049588</v>
      </c>
      <c r="S247" s="23">
        <f t="shared" si="305"/>
        <v>0.7408815853369197</v>
      </c>
      <c r="T247" s="22" t="str">
        <f t="shared" si="306"/>
        <v>infini</v>
      </c>
      <c r="U247" s="22" t="str">
        <f t="shared" si="307"/>
        <v>infini</v>
      </c>
      <c r="V247" s="24">
        <f t="shared" si="308"/>
        <v>1.3806818181818181</v>
      </c>
      <c r="W247" s="23">
        <f t="shared" si="309"/>
        <v>0.9252362069538441</v>
      </c>
      <c r="X247" s="22" t="str">
        <f t="shared" si="310"/>
        <v>infini</v>
      </c>
      <c r="Y247" s="22" t="str">
        <f t="shared" si="311"/>
        <v>infini</v>
      </c>
      <c r="Z247" s="24">
        <f t="shared" si="312"/>
        <v>2.0082644628099175</v>
      </c>
      <c r="AA247" s="23">
        <f t="shared" si="313"/>
        <v>1.1672835699924715</v>
      </c>
      <c r="AB247" s="22" t="str">
        <f t="shared" si="314"/>
        <v>infini</v>
      </c>
      <c r="AC247" s="22" t="str">
        <f t="shared" si="315"/>
        <v>infini</v>
      </c>
      <c r="AD247" s="24">
        <f t="shared" si="316"/>
        <v>2.7613636363636362</v>
      </c>
      <c r="AE247" s="23">
        <f t="shared" si="317"/>
        <v>1.384618253547275</v>
      </c>
      <c r="AF247" s="22">
        <f t="shared" si="318"/>
        <v>197.9413507109004</v>
      </c>
      <c r="AG247" s="22">
        <f t="shared" si="319"/>
        <v>196.55673245735312</v>
      </c>
    </row>
    <row r="248" spans="1:33" ht="12.75">
      <c r="A248" s="67">
        <v>3</v>
      </c>
      <c r="B248" s="21">
        <f t="shared" si="288"/>
        <v>0.6225589225589225</v>
      </c>
      <c r="C248" s="26" t="str">
        <f t="shared" si="289"/>
        <v>nc</v>
      </c>
      <c r="D248" s="25" t="str">
        <f t="shared" si="290"/>
        <v>nc</v>
      </c>
      <c r="E248" s="25" t="str">
        <f t="shared" si="291"/>
        <v>nc</v>
      </c>
      <c r="F248" s="27">
        <f t="shared" si="292"/>
        <v>0.34517045454545453</v>
      </c>
      <c r="G248" s="26" t="str">
        <f t="shared" si="293"/>
        <v>nc</v>
      </c>
      <c r="H248" s="25" t="str">
        <f t="shared" si="294"/>
        <v>nc</v>
      </c>
      <c r="I248" s="25" t="str">
        <f t="shared" si="295"/>
        <v>nc</v>
      </c>
      <c r="J248" s="27">
        <f t="shared" si="296"/>
        <v>0.49090909090909085</v>
      </c>
      <c r="K248" s="26" t="str">
        <f t="shared" si="297"/>
        <v>nc</v>
      </c>
      <c r="L248" s="25" t="str">
        <f t="shared" si="298"/>
        <v>nc</v>
      </c>
      <c r="M248" s="25" t="str">
        <f t="shared" si="299"/>
        <v>nc</v>
      </c>
      <c r="N248" s="27">
        <f t="shared" si="300"/>
        <v>0.6903409090909091</v>
      </c>
      <c r="O248" s="26">
        <f t="shared" si="301"/>
        <v>0.5653371549814811</v>
      </c>
      <c r="P248" s="25" t="str">
        <f t="shared" si="302"/>
        <v>infini</v>
      </c>
      <c r="Q248" s="25" t="str">
        <f t="shared" si="303"/>
        <v>infini</v>
      </c>
      <c r="R248" s="27">
        <f t="shared" si="304"/>
        <v>1.0041322314049588</v>
      </c>
      <c r="S248" s="26">
        <f t="shared" si="305"/>
        <v>0.757429353348586</v>
      </c>
      <c r="T248" s="25" t="str">
        <f t="shared" si="306"/>
        <v>infini</v>
      </c>
      <c r="U248" s="25" t="str">
        <f t="shared" si="307"/>
        <v>infini</v>
      </c>
      <c r="V248" s="27">
        <f t="shared" si="308"/>
        <v>1.3806818181818181</v>
      </c>
      <c r="W248" s="26">
        <f t="shared" si="309"/>
        <v>0.9513891063989726</v>
      </c>
      <c r="X248" s="25" t="str">
        <f t="shared" si="310"/>
        <v>infini</v>
      </c>
      <c r="Y248" s="25" t="str">
        <f t="shared" si="311"/>
        <v>infini</v>
      </c>
      <c r="Z248" s="27">
        <f t="shared" si="312"/>
        <v>2.0082644628099175</v>
      </c>
      <c r="AA248" s="26">
        <f t="shared" si="313"/>
        <v>1.209490769544724</v>
      </c>
      <c r="AB248" s="25" t="str">
        <f t="shared" si="314"/>
        <v>infini</v>
      </c>
      <c r="AC248" s="25" t="str">
        <f t="shared" si="315"/>
        <v>infini</v>
      </c>
      <c r="AD248" s="27">
        <f t="shared" si="316"/>
        <v>2.7613636363636362</v>
      </c>
      <c r="AE248" s="26">
        <f t="shared" si="317"/>
        <v>1.4446399695614953</v>
      </c>
      <c r="AF248" s="25" t="str">
        <f t="shared" si="318"/>
        <v>infini</v>
      </c>
      <c r="AG248" s="25" t="str">
        <f t="shared" si="319"/>
        <v>infini</v>
      </c>
    </row>
    <row r="249" spans="1:33" ht="12.75">
      <c r="A249" s="67">
        <v>4</v>
      </c>
      <c r="B249" s="21">
        <f t="shared" si="288"/>
        <v>0.6225589225589225</v>
      </c>
      <c r="C249" s="23" t="str">
        <f t="shared" si="289"/>
        <v>nc</v>
      </c>
      <c r="D249" s="22" t="str">
        <f t="shared" si="290"/>
        <v>nc</v>
      </c>
      <c r="E249" s="22" t="str">
        <f t="shared" si="291"/>
        <v>nc</v>
      </c>
      <c r="F249" s="24">
        <f t="shared" si="292"/>
        <v>0.34517045454545453</v>
      </c>
      <c r="G249" s="23" t="str">
        <f t="shared" si="293"/>
        <v>nc</v>
      </c>
      <c r="H249" s="22" t="str">
        <f t="shared" si="294"/>
        <v>nc</v>
      </c>
      <c r="I249" s="22" t="str">
        <f t="shared" si="295"/>
        <v>nc</v>
      </c>
      <c r="J249" s="24">
        <f t="shared" si="296"/>
        <v>0.49090909090909085</v>
      </c>
      <c r="K249" s="23" t="str">
        <f t="shared" si="297"/>
        <v>nc</v>
      </c>
      <c r="L249" s="22" t="str">
        <f t="shared" si="298"/>
        <v>nc</v>
      </c>
      <c r="M249" s="22" t="str">
        <f t="shared" si="299"/>
        <v>nc</v>
      </c>
      <c r="N249" s="24">
        <f t="shared" si="300"/>
        <v>0.6903409090909091</v>
      </c>
      <c r="O249" s="23">
        <f t="shared" si="301"/>
        <v>0.5921427770765204</v>
      </c>
      <c r="P249" s="22" t="str">
        <f t="shared" si="302"/>
        <v>infini</v>
      </c>
      <c r="Q249" s="22" t="str">
        <f t="shared" si="303"/>
        <v>infini</v>
      </c>
      <c r="R249" s="24">
        <f t="shared" si="304"/>
        <v>1.0041322314049588</v>
      </c>
      <c r="S249" s="23">
        <f t="shared" si="305"/>
        <v>0.8069966275511307</v>
      </c>
      <c r="T249" s="22" t="str">
        <f t="shared" si="306"/>
        <v>infini</v>
      </c>
      <c r="U249" s="22" t="str">
        <f t="shared" si="307"/>
        <v>infini</v>
      </c>
      <c r="V249" s="24">
        <f t="shared" si="308"/>
        <v>1.3806818181818181</v>
      </c>
      <c r="W249" s="23">
        <f t="shared" si="309"/>
        <v>1.031575551234919</v>
      </c>
      <c r="X249" s="22" t="str">
        <f t="shared" si="310"/>
        <v>infini</v>
      </c>
      <c r="Y249" s="22" t="str">
        <f t="shared" si="311"/>
        <v>infini</v>
      </c>
      <c r="Z249" s="24">
        <f t="shared" si="312"/>
        <v>2.0082644628099175</v>
      </c>
      <c r="AA249" s="23">
        <f t="shared" si="313"/>
        <v>1.3430367276329807</v>
      </c>
      <c r="AB249" s="22" t="str">
        <f t="shared" si="314"/>
        <v>infini</v>
      </c>
      <c r="AC249" s="22" t="str">
        <f t="shared" si="315"/>
        <v>infini</v>
      </c>
      <c r="AD249" s="24">
        <f t="shared" si="316"/>
        <v>2.7613636363636362</v>
      </c>
      <c r="AE249" s="23">
        <f t="shared" si="317"/>
        <v>1.6401630713572182</v>
      </c>
      <c r="AF249" s="22" t="str">
        <f t="shared" si="318"/>
        <v>infini</v>
      </c>
      <c r="AG249" s="22" t="str">
        <f t="shared" si="319"/>
        <v>infini</v>
      </c>
    </row>
    <row r="250" spans="1:33" ht="12.75">
      <c r="A250" s="67">
        <v>5</v>
      </c>
      <c r="B250" s="21">
        <f t="shared" si="288"/>
        <v>0.6225589225589225</v>
      </c>
      <c r="C250" s="26" t="str">
        <f t="shared" si="289"/>
        <v>nc</v>
      </c>
      <c r="D250" s="25" t="str">
        <f t="shared" si="290"/>
        <v>nc</v>
      </c>
      <c r="E250" s="25" t="str">
        <f t="shared" si="291"/>
        <v>nc</v>
      </c>
      <c r="F250" s="27">
        <f t="shared" si="292"/>
        <v>0.34517045454545453</v>
      </c>
      <c r="G250" s="26" t="str">
        <f t="shared" si="293"/>
        <v>nc</v>
      </c>
      <c r="H250" s="25" t="str">
        <f t="shared" si="294"/>
        <v>nc</v>
      </c>
      <c r="I250" s="25" t="str">
        <f t="shared" si="295"/>
        <v>nc</v>
      </c>
      <c r="J250" s="27">
        <f t="shared" si="296"/>
        <v>0.49090909090909085</v>
      </c>
      <c r="K250" s="26" t="str">
        <f t="shared" si="297"/>
        <v>nc</v>
      </c>
      <c r="L250" s="25" t="str">
        <f t="shared" si="298"/>
        <v>nc</v>
      </c>
      <c r="M250" s="25" t="str">
        <f t="shared" si="299"/>
        <v>nc</v>
      </c>
      <c r="N250" s="27">
        <f t="shared" si="300"/>
        <v>0.6903409090909091</v>
      </c>
      <c r="O250" s="26">
        <f t="shared" si="301"/>
        <v>0.6094820355797052</v>
      </c>
      <c r="P250" s="25" t="str">
        <f t="shared" si="302"/>
        <v>infini</v>
      </c>
      <c r="Q250" s="25" t="str">
        <f t="shared" si="303"/>
        <v>infini</v>
      </c>
      <c r="R250" s="27">
        <f t="shared" si="304"/>
        <v>1.0041322314049588</v>
      </c>
      <c r="S250" s="26">
        <f t="shared" si="305"/>
        <v>0.8399782642661494</v>
      </c>
      <c r="T250" s="25" t="str">
        <f t="shared" si="306"/>
        <v>infini</v>
      </c>
      <c r="U250" s="25" t="str">
        <f t="shared" si="307"/>
        <v>infini</v>
      </c>
      <c r="V250" s="27">
        <f t="shared" si="308"/>
        <v>1.3806818181818181</v>
      </c>
      <c r="W250" s="26">
        <f t="shared" si="309"/>
        <v>1.0865210579406357</v>
      </c>
      <c r="X250" s="25" t="str">
        <f t="shared" si="310"/>
        <v>infini</v>
      </c>
      <c r="Y250" s="25" t="str">
        <f t="shared" si="311"/>
        <v>infini</v>
      </c>
      <c r="Z250" s="27">
        <f t="shared" si="312"/>
        <v>2.0082644628099175</v>
      </c>
      <c r="AA250" s="26">
        <f t="shared" si="313"/>
        <v>1.4383242989204872</v>
      </c>
      <c r="AB250" s="25" t="str">
        <f t="shared" si="314"/>
        <v>infini</v>
      </c>
      <c r="AC250" s="25" t="str">
        <f t="shared" si="315"/>
        <v>infini</v>
      </c>
      <c r="AD250" s="27">
        <f t="shared" si="316"/>
        <v>2.7613636363636362</v>
      </c>
      <c r="AE250" s="26">
        <f t="shared" si="317"/>
        <v>1.785126589717671</v>
      </c>
      <c r="AF250" s="25" t="str">
        <f t="shared" si="318"/>
        <v>infini</v>
      </c>
      <c r="AG250" s="25" t="str">
        <f t="shared" si="319"/>
        <v>infini</v>
      </c>
    </row>
    <row r="251" spans="1:33" ht="12.75">
      <c r="A251" s="67">
        <v>10</v>
      </c>
      <c r="B251" s="21">
        <f t="shared" si="288"/>
        <v>0.6225589225589225</v>
      </c>
      <c r="C251" s="23" t="str">
        <f t="shared" si="289"/>
        <v>nc</v>
      </c>
      <c r="D251" s="22" t="str">
        <f t="shared" si="290"/>
        <v>nc</v>
      </c>
      <c r="E251" s="22" t="str">
        <f t="shared" si="291"/>
        <v>nc</v>
      </c>
      <c r="F251" s="24">
        <f t="shared" si="292"/>
        <v>0.34517045454545453</v>
      </c>
      <c r="G251" s="23" t="str">
        <f t="shared" si="293"/>
        <v>nc</v>
      </c>
      <c r="H251" s="22" t="str">
        <f t="shared" si="294"/>
        <v>nc</v>
      </c>
      <c r="I251" s="22" t="str">
        <f t="shared" si="295"/>
        <v>nc</v>
      </c>
      <c r="J251" s="24">
        <f t="shared" si="296"/>
        <v>0.49090909090909085</v>
      </c>
      <c r="K251" s="23" t="str">
        <f t="shared" si="297"/>
        <v>nc</v>
      </c>
      <c r="L251" s="22" t="str">
        <f t="shared" si="298"/>
        <v>nc</v>
      </c>
      <c r="M251" s="22" t="str">
        <f t="shared" si="299"/>
        <v>nc</v>
      </c>
      <c r="N251" s="24">
        <f t="shared" si="300"/>
        <v>0.6903409090909091</v>
      </c>
      <c r="O251" s="23">
        <f t="shared" si="301"/>
        <v>0.6473964538659426</v>
      </c>
      <c r="P251" s="22" t="str">
        <f t="shared" si="302"/>
        <v>infini</v>
      </c>
      <c r="Q251" s="22" t="str">
        <f t="shared" si="303"/>
        <v>infini</v>
      </c>
      <c r="R251" s="24">
        <f t="shared" si="304"/>
        <v>1.0041322314049588</v>
      </c>
      <c r="S251" s="23">
        <f t="shared" si="305"/>
        <v>0.9147491441637121</v>
      </c>
      <c r="T251" s="22" t="str">
        <f t="shared" si="306"/>
        <v>infini</v>
      </c>
      <c r="U251" s="22" t="str">
        <f t="shared" si="307"/>
        <v>infini</v>
      </c>
      <c r="V251" s="24">
        <f t="shared" si="308"/>
        <v>1.3806818181818181</v>
      </c>
      <c r="W251" s="23">
        <f t="shared" si="309"/>
        <v>1.216065273179305</v>
      </c>
      <c r="X251" s="22" t="str">
        <f t="shared" si="310"/>
        <v>infini</v>
      </c>
      <c r="Y251" s="22" t="str">
        <f t="shared" si="311"/>
        <v>infini</v>
      </c>
      <c r="Z251" s="24">
        <f t="shared" si="312"/>
        <v>2.0082644628099175</v>
      </c>
      <c r="AA251" s="23">
        <f t="shared" si="313"/>
        <v>1.6761707155731436</v>
      </c>
      <c r="AB251" s="22" t="str">
        <f t="shared" si="314"/>
        <v>infini</v>
      </c>
      <c r="AC251" s="22" t="str">
        <f t="shared" si="315"/>
        <v>infini</v>
      </c>
      <c r="AD251" s="24">
        <f t="shared" si="316"/>
        <v>2.7613636363636362</v>
      </c>
      <c r="AE251" s="23">
        <f t="shared" si="317"/>
        <v>2.16843472922229</v>
      </c>
      <c r="AF251" s="22" t="str">
        <f t="shared" si="318"/>
        <v>infini</v>
      </c>
      <c r="AG251" s="22" t="str">
        <f t="shared" si="319"/>
        <v>infini</v>
      </c>
    </row>
    <row r="252" spans="1:33" ht="12.75">
      <c r="A252" s="67">
        <v>20</v>
      </c>
      <c r="B252" s="21">
        <f t="shared" si="288"/>
        <v>0.6225589225589225</v>
      </c>
      <c r="C252" s="26" t="str">
        <f t="shared" si="289"/>
        <v>nc</v>
      </c>
      <c r="D252" s="25" t="str">
        <f t="shared" si="290"/>
        <v>nc</v>
      </c>
      <c r="E252" s="25" t="str">
        <f t="shared" si="291"/>
        <v>nc</v>
      </c>
      <c r="F252" s="27">
        <f t="shared" si="292"/>
        <v>0.34517045454545453</v>
      </c>
      <c r="G252" s="26" t="str">
        <f t="shared" si="293"/>
        <v>nc</v>
      </c>
      <c r="H252" s="25" t="str">
        <f t="shared" si="294"/>
        <v>nc</v>
      </c>
      <c r="I252" s="25" t="str">
        <f t="shared" si="295"/>
        <v>nc</v>
      </c>
      <c r="J252" s="27">
        <f t="shared" si="296"/>
        <v>0.49090909090909085</v>
      </c>
      <c r="K252" s="26" t="str">
        <f t="shared" si="297"/>
        <v>nc</v>
      </c>
      <c r="L252" s="25" t="str">
        <f t="shared" si="298"/>
        <v>nc</v>
      </c>
      <c r="M252" s="25" t="str">
        <f t="shared" si="299"/>
        <v>nc</v>
      </c>
      <c r="N252" s="27">
        <f t="shared" si="300"/>
        <v>0.6903409090909091</v>
      </c>
      <c r="O252" s="26">
        <f t="shared" si="301"/>
        <v>0.6681793734402274</v>
      </c>
      <c r="P252" s="25" t="str">
        <f t="shared" si="302"/>
        <v>infini</v>
      </c>
      <c r="Q252" s="25" t="str">
        <f t="shared" si="303"/>
        <v>infini</v>
      </c>
      <c r="R252" s="27">
        <f t="shared" si="304"/>
        <v>1.0041322314049588</v>
      </c>
      <c r="S252" s="26">
        <f t="shared" si="305"/>
        <v>0.9573589185862764</v>
      </c>
      <c r="T252" s="25" t="str">
        <f t="shared" si="306"/>
        <v>infini</v>
      </c>
      <c r="U252" s="25" t="str">
        <f t="shared" si="307"/>
        <v>infini</v>
      </c>
      <c r="V252" s="27">
        <f t="shared" si="308"/>
        <v>1.3806818181818181</v>
      </c>
      <c r="W252" s="26">
        <f t="shared" si="309"/>
        <v>1.2931557470395783</v>
      </c>
      <c r="X252" s="25" t="str">
        <f t="shared" si="310"/>
        <v>infini</v>
      </c>
      <c r="Y252" s="25" t="str">
        <f t="shared" si="311"/>
        <v>infini</v>
      </c>
      <c r="Z252" s="27">
        <f t="shared" si="312"/>
        <v>2.0082644628099175</v>
      </c>
      <c r="AA252" s="26">
        <f t="shared" si="313"/>
        <v>1.8272510812175509</v>
      </c>
      <c r="AB252" s="25" t="str">
        <f t="shared" si="314"/>
        <v>infini</v>
      </c>
      <c r="AC252" s="25" t="str">
        <f t="shared" si="315"/>
        <v>infini</v>
      </c>
      <c r="AD252" s="27">
        <f t="shared" si="316"/>
        <v>2.7613636363636362</v>
      </c>
      <c r="AE252" s="26">
        <f t="shared" si="317"/>
        <v>2.4292420764721405</v>
      </c>
      <c r="AF252" s="25" t="str">
        <f t="shared" si="318"/>
        <v>infini</v>
      </c>
      <c r="AG252" s="25" t="str">
        <f t="shared" si="319"/>
        <v>infini</v>
      </c>
    </row>
    <row r="253" spans="1:33" ht="12.75">
      <c r="A253" s="67">
        <v>50</v>
      </c>
      <c r="B253" s="21">
        <f t="shared" si="288"/>
        <v>0.6225589225589225</v>
      </c>
      <c r="C253" s="23" t="str">
        <f t="shared" si="289"/>
        <v>nc</v>
      </c>
      <c r="D253" s="22" t="str">
        <f t="shared" si="290"/>
        <v>nc</v>
      </c>
      <c r="E253" s="22" t="str">
        <f t="shared" si="291"/>
        <v>nc</v>
      </c>
      <c r="F253" s="24">
        <f t="shared" si="292"/>
        <v>0.34517045454545453</v>
      </c>
      <c r="G253" s="23" t="str">
        <f t="shared" si="293"/>
        <v>nc</v>
      </c>
      <c r="H253" s="22" t="str">
        <f t="shared" si="294"/>
        <v>nc</v>
      </c>
      <c r="I253" s="22" t="str">
        <f t="shared" si="295"/>
        <v>nc</v>
      </c>
      <c r="J253" s="24">
        <f t="shared" si="296"/>
        <v>0.49090909090909085</v>
      </c>
      <c r="K253" s="23" t="str">
        <f t="shared" si="297"/>
        <v>nc</v>
      </c>
      <c r="L253" s="22" t="str">
        <f t="shared" si="298"/>
        <v>nc</v>
      </c>
      <c r="M253" s="22" t="str">
        <f t="shared" si="299"/>
        <v>nc</v>
      </c>
      <c r="N253" s="24">
        <f t="shared" si="300"/>
        <v>0.6903409090909091</v>
      </c>
      <c r="O253" s="23">
        <f t="shared" si="301"/>
        <v>0.6813021967201496</v>
      </c>
      <c r="P253" s="22" t="str">
        <f t="shared" si="302"/>
        <v>infini</v>
      </c>
      <c r="Q253" s="22" t="str">
        <f t="shared" si="303"/>
        <v>infini</v>
      </c>
      <c r="R253" s="24">
        <f t="shared" si="304"/>
        <v>1.0041322314049588</v>
      </c>
      <c r="S253" s="23">
        <f t="shared" si="305"/>
        <v>0.9848849743516499</v>
      </c>
      <c r="T253" s="22" t="str">
        <f t="shared" si="306"/>
        <v>infini</v>
      </c>
      <c r="U253" s="22" t="str">
        <f t="shared" si="307"/>
        <v>infini</v>
      </c>
      <c r="V253" s="24">
        <f t="shared" si="308"/>
        <v>1.3806818181818181</v>
      </c>
      <c r="W253" s="23">
        <f t="shared" si="309"/>
        <v>1.3442870786462153</v>
      </c>
      <c r="X253" s="22" t="str">
        <f t="shared" si="310"/>
        <v>infini</v>
      </c>
      <c r="Y253" s="22" t="str">
        <f t="shared" si="311"/>
        <v>infini</v>
      </c>
      <c r="Z253" s="24">
        <f t="shared" si="312"/>
        <v>2.0082644628099175</v>
      </c>
      <c r="AA253" s="23">
        <f t="shared" si="313"/>
        <v>1.9317195181417082</v>
      </c>
      <c r="AB253" s="22" t="str">
        <f t="shared" si="314"/>
        <v>infini</v>
      </c>
      <c r="AC253" s="22" t="str">
        <f t="shared" si="315"/>
        <v>infini</v>
      </c>
      <c r="AD253" s="24">
        <f t="shared" si="316"/>
        <v>2.7613636363636362</v>
      </c>
      <c r="AE253" s="23">
        <f t="shared" si="317"/>
        <v>2.618182382369268</v>
      </c>
      <c r="AF253" s="22" t="str">
        <f t="shared" si="318"/>
        <v>infini</v>
      </c>
      <c r="AG253" s="22" t="str">
        <f t="shared" si="319"/>
        <v>infini</v>
      </c>
    </row>
    <row r="254" spans="1:33" ht="12.75">
      <c r="A254" s="67">
        <v>100</v>
      </c>
      <c r="B254" s="21">
        <f t="shared" si="288"/>
        <v>0.6225589225589225</v>
      </c>
      <c r="C254" s="26" t="str">
        <f t="shared" si="289"/>
        <v>nc</v>
      </c>
      <c r="D254" s="25" t="str">
        <f t="shared" si="290"/>
        <v>nc</v>
      </c>
      <c r="E254" s="25" t="str">
        <f t="shared" si="291"/>
        <v>nc</v>
      </c>
      <c r="F254" s="27">
        <f t="shared" si="292"/>
        <v>0.34517045454545453</v>
      </c>
      <c r="G254" s="26" t="str">
        <f t="shared" si="293"/>
        <v>nc</v>
      </c>
      <c r="H254" s="25" t="str">
        <f t="shared" si="294"/>
        <v>nc</v>
      </c>
      <c r="I254" s="25" t="str">
        <f t="shared" si="295"/>
        <v>nc</v>
      </c>
      <c r="J254" s="27">
        <f t="shared" si="296"/>
        <v>0.49090909090909085</v>
      </c>
      <c r="K254" s="26" t="str">
        <f t="shared" si="297"/>
        <v>nc</v>
      </c>
      <c r="L254" s="25" t="str">
        <f t="shared" si="298"/>
        <v>nc</v>
      </c>
      <c r="M254" s="25" t="str">
        <f t="shared" si="299"/>
        <v>nc</v>
      </c>
      <c r="N254" s="27">
        <f t="shared" si="300"/>
        <v>0.6903409090909091</v>
      </c>
      <c r="O254" s="26">
        <f t="shared" si="301"/>
        <v>0.6857917717179247</v>
      </c>
      <c r="P254" s="25" t="str">
        <f t="shared" si="302"/>
        <v>infini</v>
      </c>
      <c r="Q254" s="25" t="str">
        <f t="shared" si="303"/>
        <v>infini</v>
      </c>
      <c r="R254" s="27">
        <f t="shared" si="304"/>
        <v>1.0041322314049588</v>
      </c>
      <c r="S254" s="26">
        <f t="shared" si="305"/>
        <v>0.994415477262547</v>
      </c>
      <c r="T254" s="25" t="str">
        <f t="shared" si="306"/>
        <v>infini</v>
      </c>
      <c r="U254" s="25" t="str">
        <f t="shared" si="307"/>
        <v>infini</v>
      </c>
      <c r="V254" s="27">
        <f t="shared" si="308"/>
        <v>1.3806818181818181</v>
      </c>
      <c r="W254" s="26">
        <f t="shared" si="309"/>
        <v>1.3622414039764443</v>
      </c>
      <c r="X254" s="25" t="str">
        <f t="shared" si="310"/>
        <v>infini</v>
      </c>
      <c r="Y254" s="25" t="str">
        <f t="shared" si="311"/>
        <v>infini</v>
      </c>
      <c r="Z254" s="27">
        <f t="shared" si="312"/>
        <v>2.0082644628099175</v>
      </c>
      <c r="AA254" s="26">
        <f t="shared" si="313"/>
        <v>1.9692484432199628</v>
      </c>
      <c r="AB254" s="25" t="str">
        <f t="shared" si="314"/>
        <v>infini</v>
      </c>
      <c r="AC254" s="25" t="str">
        <f t="shared" si="315"/>
        <v>infini</v>
      </c>
      <c r="AD254" s="27">
        <f t="shared" si="316"/>
        <v>2.7613636363636362</v>
      </c>
      <c r="AE254" s="26">
        <f t="shared" si="317"/>
        <v>2.687867563123961</v>
      </c>
      <c r="AF254" s="25" t="str">
        <f t="shared" si="318"/>
        <v>infini</v>
      </c>
      <c r="AG254" s="25" t="str">
        <f t="shared" si="319"/>
        <v>infini</v>
      </c>
    </row>
    <row r="255" spans="1:33" ht="12.75">
      <c r="A255" s="67">
        <v>200</v>
      </c>
      <c r="B255" s="21">
        <f t="shared" si="288"/>
        <v>0.6225589225589225</v>
      </c>
      <c r="C255" s="23" t="str">
        <f t="shared" si="289"/>
        <v>nc</v>
      </c>
      <c r="D255" s="22" t="str">
        <f t="shared" si="290"/>
        <v>nc</v>
      </c>
      <c r="E255" s="22" t="str">
        <f t="shared" si="291"/>
        <v>nc</v>
      </c>
      <c r="F255" s="24">
        <f t="shared" si="292"/>
        <v>0.34517045454545453</v>
      </c>
      <c r="G255" s="23" t="str">
        <f t="shared" si="293"/>
        <v>nc</v>
      </c>
      <c r="H255" s="22" t="str">
        <f t="shared" si="294"/>
        <v>nc</v>
      </c>
      <c r="I255" s="22" t="str">
        <f t="shared" si="295"/>
        <v>nc</v>
      </c>
      <c r="J255" s="24">
        <f t="shared" si="296"/>
        <v>0.49090909090909085</v>
      </c>
      <c r="K255" s="23" t="str">
        <f t="shared" si="297"/>
        <v>nc</v>
      </c>
      <c r="L255" s="22" t="str">
        <f t="shared" si="298"/>
        <v>nc</v>
      </c>
      <c r="M255" s="22" t="str">
        <f t="shared" si="299"/>
        <v>nc</v>
      </c>
      <c r="N255" s="24">
        <f t="shared" si="300"/>
        <v>0.6903409090909091</v>
      </c>
      <c r="O255" s="23">
        <f t="shared" si="301"/>
        <v>0.6880588212708598</v>
      </c>
      <c r="P255" s="22" t="str">
        <f t="shared" si="302"/>
        <v>infini</v>
      </c>
      <c r="Q255" s="22" t="str">
        <f t="shared" si="303"/>
        <v>infini</v>
      </c>
      <c r="R255" s="24">
        <f t="shared" si="304"/>
        <v>1.0041322314049588</v>
      </c>
      <c r="S255" s="23">
        <f t="shared" si="305"/>
        <v>0.9992502333537145</v>
      </c>
      <c r="T255" s="22" t="str">
        <f t="shared" si="306"/>
        <v>infini</v>
      </c>
      <c r="U255" s="22" t="str">
        <f t="shared" si="307"/>
        <v>infini</v>
      </c>
      <c r="V255" s="24">
        <f t="shared" si="308"/>
        <v>1.3806818181818181</v>
      </c>
      <c r="W255" s="23">
        <f t="shared" si="309"/>
        <v>1.3713996244961093</v>
      </c>
      <c r="X255" s="22" t="str">
        <f t="shared" si="310"/>
        <v>infini</v>
      </c>
      <c r="Y255" s="22" t="str">
        <f t="shared" si="311"/>
        <v>infini</v>
      </c>
      <c r="Z255" s="24">
        <f t="shared" si="312"/>
        <v>2.0082644628099175</v>
      </c>
      <c r="AA255" s="23">
        <f t="shared" si="313"/>
        <v>1.988565096026213</v>
      </c>
      <c r="AB255" s="22" t="str">
        <f t="shared" si="314"/>
        <v>infini</v>
      </c>
      <c r="AC255" s="22" t="str">
        <f t="shared" si="315"/>
        <v>infini</v>
      </c>
      <c r="AD255" s="24">
        <f t="shared" si="316"/>
        <v>2.7613636363636362</v>
      </c>
      <c r="AE255" s="23">
        <f t="shared" si="317"/>
        <v>2.724119963516971</v>
      </c>
      <c r="AF255" s="22" t="str">
        <f t="shared" si="318"/>
        <v>infini</v>
      </c>
      <c r="AG255" s="22" t="str">
        <f t="shared" si="319"/>
        <v>infini</v>
      </c>
    </row>
    <row r="256" spans="1:33" ht="12.75">
      <c r="A256" s="29" t="s">
        <v>68</v>
      </c>
      <c r="C256" s="21" t="str">
        <f>IF(OR($C$187/$C$5&lt;2*$C$2,$C$2*1000&lt;$C$5),"nc",B255)</f>
        <v>nc</v>
      </c>
      <c r="D256" s="19" t="str">
        <f>IF(OR($C$187/$C$5&lt;2*$C$2,$C$2*1000&lt;$C$5),"nc","infini")</f>
        <v>nc</v>
      </c>
      <c r="E256" s="19" t="str">
        <f>IF(OR($C$187/$C$5&lt;2*$C$2,$C$2*1000&lt;$C$5),"nc","infini")</f>
        <v>nc</v>
      </c>
      <c r="G256" s="21" t="str">
        <f>IF(OR($C$187/$G$5&lt;2*$C$2,$C$2*1000&lt;$G$5),"nc",F255)</f>
        <v>nc</v>
      </c>
      <c r="H256" s="19" t="str">
        <f>IF(OR($C$187/$G$5&lt;2*$C$2,$C$2*1000&lt;$G$5),"nc","infini")</f>
        <v>nc</v>
      </c>
      <c r="I256" s="19" t="str">
        <f>IF(OR($C$187/$G$5&lt;2*$C$2,$C$2*1000&lt;$G$5),"nc","infini")</f>
        <v>nc</v>
      </c>
      <c r="K256" s="21" t="str">
        <f>IF(OR($C$187/$K$5&lt;2*$C$2,$C$2*1000&lt;$K$5),"nc",J255)</f>
        <v>nc</v>
      </c>
      <c r="L256" s="19" t="str">
        <f>IF(OR($C$187/$K$5&lt;2*$C$2,$C$2*1000&lt;$K$5),"nc","infini")</f>
        <v>nc</v>
      </c>
      <c r="M256" s="19" t="str">
        <f>IF(OR($C$187/$K$5&lt;2*$C$2,$C$2*1000&lt;$K$5),"nc","infini")</f>
        <v>nc</v>
      </c>
      <c r="O256" s="21">
        <f>IF(OR($C$187/$O$5&lt;2*$C$2,$C$2*1000&lt;$O$5),"nc",N255)</f>
        <v>0.6903409090909091</v>
      </c>
      <c r="P256" s="19" t="str">
        <f>IF(OR($C$187/$O$5&lt;2*$C$2,$C$2*1000&lt;$O$5),"nc","infini")</f>
        <v>infini</v>
      </c>
      <c r="Q256" s="19" t="str">
        <f>IF(OR($C$187/$O$5&lt;2*$C$2,$C$2*1000&lt;$O$5),"nc","infini")</f>
        <v>infini</v>
      </c>
      <c r="S256" s="21">
        <f>IF(OR($C$187/$S$5&lt;2*$C$2,$C$2*1000&lt;$S$5),"nc",R255)</f>
        <v>1.0041322314049588</v>
      </c>
      <c r="T256" s="19" t="str">
        <f>IF(OR($C$187/$S$5&lt;2*$C$2,$C$2*1000&lt;$S$5),"nc","infini")</f>
        <v>infini</v>
      </c>
      <c r="U256" s="19" t="str">
        <f>IF(OR($C$187/$S$5&lt;2*$C$2,$C$2*1000&lt;$S$5),"nc","infini")</f>
        <v>infini</v>
      </c>
      <c r="W256" s="21">
        <f>IF(OR($C$187/$W$5&lt;2*$C$2,$C$2*1000&lt;$W$5),"nc",V255)</f>
        <v>1.3806818181818181</v>
      </c>
      <c r="X256" s="19" t="str">
        <f>IF(OR($C$187/$W$5&lt;2*$C$2,$C$2*1000&lt;$W$5),"nc","infini")</f>
        <v>infini</v>
      </c>
      <c r="Y256" s="19" t="str">
        <f>IF(OR($C$187/$W$5&lt;2*$C$2,$C$2*1000&lt;$W$5),"nc","infini")</f>
        <v>infini</v>
      </c>
      <c r="AA256" s="21">
        <f>IF(OR($C$187/$AA$5&lt;2*$C$2,$C$2*1000&lt;$AA$5),"nc",Z255)</f>
        <v>2.0082644628099175</v>
      </c>
      <c r="AB256" s="19" t="str">
        <f>IF(OR($C$187/$AA$5&lt;2*$C$2,$C$2*1000&lt;$AA$5),"nc","infini")</f>
        <v>infini</v>
      </c>
      <c r="AC256" s="19" t="str">
        <f>IF(OR($C$187/$AA$5&lt;2*$C$2,$C$2*1000&lt;$AA$5),"nc","infini")</f>
        <v>infini</v>
      </c>
      <c r="AE256" s="21">
        <f>IF(OR($C$187/$AE$5&lt;2*$C$2,$C$2*1000&lt;$AE$5),"nc",AD255)</f>
        <v>2.7613636363636362</v>
      </c>
      <c r="AF256" s="19" t="str">
        <f>IF(OR($C$187/$AE$5&lt;2*$C$2,$C$2*1000&lt;$AE$5),"nc","infini")</f>
        <v>infini</v>
      </c>
      <c r="AG256" s="19" t="str">
        <f>IF(OR($C$187/$AE$5&lt;2*$C$2,$C$2*1000&lt;$AE$5),"nc","infini")</f>
        <v>infini</v>
      </c>
    </row>
    <row r="259" spans="1:7" ht="26.25">
      <c r="A259" s="57" t="s">
        <v>61</v>
      </c>
      <c r="C259" s="58">
        <f>Résultats!L25</f>
        <v>28</v>
      </c>
      <c r="D259" s="59" t="s">
        <v>60</v>
      </c>
      <c r="F259" s="60" t="s">
        <v>101</v>
      </c>
      <c r="G259" s="28"/>
    </row>
    <row r="260" ht="12.75">
      <c r="A260" s="57"/>
    </row>
    <row r="261" spans="1:31" ht="12.75">
      <c r="A261" s="57" t="s">
        <v>62</v>
      </c>
      <c r="C261" s="61">
        <v>90</v>
      </c>
      <c r="G261" s="61">
        <v>64</v>
      </c>
      <c r="K261" s="61">
        <v>45</v>
      </c>
      <c r="O261" s="61">
        <v>32</v>
      </c>
      <c r="S261" s="61">
        <v>22</v>
      </c>
      <c r="W261" s="61">
        <v>16</v>
      </c>
      <c r="AA261" s="61">
        <v>11</v>
      </c>
      <c r="AE261" s="61">
        <v>8</v>
      </c>
    </row>
    <row r="262" spans="1:33" ht="240.75">
      <c r="A262" s="57" t="s">
        <v>63</v>
      </c>
      <c r="B262" s="62" t="s">
        <v>64</v>
      </c>
      <c r="C262" s="62" t="s">
        <v>65</v>
      </c>
      <c r="D262" s="63" t="s">
        <v>66</v>
      </c>
      <c r="E262" s="63" t="s">
        <v>67</v>
      </c>
      <c r="F262" s="64" t="s">
        <v>64</v>
      </c>
      <c r="G262" s="62" t="s">
        <v>65</v>
      </c>
      <c r="H262" s="63" t="s">
        <v>66</v>
      </c>
      <c r="I262" s="63" t="s">
        <v>67</v>
      </c>
      <c r="J262" s="64" t="s">
        <v>64</v>
      </c>
      <c r="K262" s="62" t="s">
        <v>65</v>
      </c>
      <c r="L262" s="63" t="s">
        <v>66</v>
      </c>
      <c r="M262" s="63" t="s">
        <v>67</v>
      </c>
      <c r="N262" s="64" t="s">
        <v>64</v>
      </c>
      <c r="O262" s="62" t="s">
        <v>65</v>
      </c>
      <c r="P262" s="63" t="s">
        <v>66</v>
      </c>
      <c r="Q262" s="63" t="s">
        <v>67</v>
      </c>
      <c r="R262" s="64" t="s">
        <v>64</v>
      </c>
      <c r="S262" s="62" t="s">
        <v>65</v>
      </c>
      <c r="T262" s="63" t="s">
        <v>66</v>
      </c>
      <c r="U262" s="63" t="s">
        <v>67</v>
      </c>
      <c r="V262" s="64" t="s">
        <v>64</v>
      </c>
      <c r="W262" s="62" t="s">
        <v>65</v>
      </c>
      <c r="X262" s="63" t="s">
        <v>66</v>
      </c>
      <c r="Y262" s="63" t="s">
        <v>67</v>
      </c>
      <c r="Z262" s="64" t="s">
        <v>64</v>
      </c>
      <c r="AA262" s="62" t="s">
        <v>65</v>
      </c>
      <c r="AB262" s="63" t="s">
        <v>66</v>
      </c>
      <c r="AC262" s="63" t="s">
        <v>67</v>
      </c>
      <c r="AD262" s="64" t="s">
        <v>64</v>
      </c>
      <c r="AE262" s="62" t="s">
        <v>65</v>
      </c>
      <c r="AF262" s="63" t="s">
        <v>66</v>
      </c>
      <c r="AG262" s="63" t="s">
        <v>67</v>
      </c>
    </row>
    <row r="263" spans="1:33" ht="12.75">
      <c r="A263" s="65">
        <v>0.5</v>
      </c>
      <c r="B263" s="21">
        <f aca="true" t="shared" si="320" ref="B263:B279">($C$3*($C$3/C$5))/$C$2/1000</f>
        <v>0.6225589225589225</v>
      </c>
      <c r="C263" s="23" t="str">
        <f aca="true" t="shared" si="321" ref="C263:C279">IF(OR($C$259/$C$5&lt;2*$C$2,$C$2*1000&lt;$C$5),"nc",($B263*$A263)/($B263+($A263-$C$259/1000)))</f>
        <v>nc</v>
      </c>
      <c r="D263" s="22" t="str">
        <f aca="true" t="shared" si="322" ref="D263:D279">IF(OR($C$259/$C$5&lt;2*$C$2,$C$2*1000&lt;$C$5),"nc",IF(($B263*$A263)/($B263-($A263-$C$259/1000))&lt;=0,"infini",($B263*$A263)/($B263-($A263-$C$259/1000))))</f>
        <v>nc</v>
      </c>
      <c r="E263" s="22" t="str">
        <f aca="true" t="shared" si="323" ref="E263:E279">IF(OR(C263="nc",D263="nc"),"nc",IF(D263="infini","infini",D263-C263))</f>
        <v>nc</v>
      </c>
      <c r="F263" s="24">
        <f aca="true" t="shared" si="324" ref="F263:F279">($C$259*($C$259/G$5))/$C$2/1000</f>
        <v>0.3712121212121212</v>
      </c>
      <c r="G263" s="23" t="str">
        <f aca="true" t="shared" si="325" ref="G263:G279">IF(OR($C$259/$G$5&lt;2*$C$2,$C$2*1000&lt;$G$5),"nc",($F263*$A263)/($F263+($A263-$C$259/1000)))</f>
        <v>nc</v>
      </c>
      <c r="H263" s="22" t="str">
        <f aca="true" t="shared" si="326" ref="H263:H279">IF(OR($C$259/$G$5&lt;2*$C$2,$C$2*1000&lt;$G$5),"nc",IF(($F263*$A263)/($F263-($A263-$C$259/1000))&lt;=0,"infini",($F263*$A263)/($F263-($A263-$C$259/1000))))</f>
        <v>nc</v>
      </c>
      <c r="I263" s="22" t="str">
        <f aca="true" t="shared" si="327" ref="I263:I279">IF(OR($C$259/$G$5&lt;2*$C$2,$C$2*1000&lt;$G$5),"nc",IF(H263="infini","infini",H263-G263))</f>
        <v>nc</v>
      </c>
      <c r="J263" s="24">
        <f aca="true" t="shared" si="328" ref="J263:J279">($C$259*($C$259/K$5))/$C$2/1000</f>
        <v>0.5279461279461279</v>
      </c>
      <c r="K263" s="23" t="str">
        <f aca="true" t="shared" si="329" ref="K263:K279">IF(OR($C$259/$K$5&lt;2*$C$2,$C$2*1000&lt;$K$5),"nc",($J263*$A263)/($J263+($A263-$C$259/1000)))</f>
        <v>nc</v>
      </c>
      <c r="L263" s="22" t="str">
        <f aca="true" t="shared" si="330" ref="L263:L279">IF(OR($C$259/$K$5&lt;2*$C$2,$C$2*1000&lt;$K$5),"nc",IF(($J263*$A263)/($J263-($A263-$C$259/1000))&lt;=0,"infini",($J263*$A263)/($J263-($A263-$C$259/1000))))</f>
        <v>nc</v>
      </c>
      <c r="M263" s="22" t="str">
        <f aca="true" t="shared" si="331" ref="M263:M279">IF(OR($C$259/$K$5&lt;2*$C$2,$C$2*1000&lt;$K$5),"nc",IF(L263="infini","infini",L263-K263))</f>
        <v>nc</v>
      </c>
      <c r="N263" s="24">
        <f aca="true" t="shared" si="332" ref="N263:N279">($C$259*($C$259/O$5))/$C$2/1000</f>
        <v>0.7424242424242424</v>
      </c>
      <c r="O263" s="23">
        <f aca="true" t="shared" si="333" ref="O263:O279">IF(OR($C$259/$O$5&lt;2*$C$2,$C$2*1000&lt;$O$5),"nc",($N263*$A263)/($N263+($A263-$C$259/1000)))</f>
        <v>0.30566922846591477</v>
      </c>
      <c r="P263" s="22">
        <f aca="true" t="shared" si="334" ref="P263:P279">IF(OR($C$259/$O$5&lt;2*$C$2,$C$2*1000&lt;$O$5),"nc",IF(($N263*$A263)/($N263-($A263-$C$259/1000))&lt;=0,"infini",($N263*$A263)/($N263-($A263-$C$259/1000))))</f>
        <v>1.372702823845809</v>
      </c>
      <c r="Q263" s="22">
        <f aca="true" t="shared" si="335" ref="Q263:Q279">IF(OR($C$259/$O$5&lt;2*$C$2,$C$2*1000&lt;$O$5),"nc",IF(P263="infini","infini",P263-O263))</f>
        <v>1.0670335953798942</v>
      </c>
      <c r="R263" s="24">
        <f aca="true" t="shared" si="336" ref="R263:R279">($C$259*($C$259/S$5))/$C$2/1000</f>
        <v>1.0798898071625342</v>
      </c>
      <c r="S263" s="23">
        <f aca="true" t="shared" si="337" ref="S263:S279">IF(OR($C$259/$S$5&lt;2*$C$2,$C$2*1000&lt;$S$5),"nc",($R263*$A263)/($R263+($A263-$C$259/1000)))</f>
        <v>0.3479273470894812</v>
      </c>
      <c r="T263" s="22">
        <f aca="true" t="shared" si="338" ref="T263:T279">IF(OR($C$259/$S$5&lt;2*$C$2,$C$2*1000&lt;$S$5),"nc",IF(($R263*$A263)/($R263-($A263-$C$259/1000))&lt;=0,"infini",($R263*$A263)/($R263-($A263-$C$259/1000))))</f>
        <v>0.8882282565348223</v>
      </c>
      <c r="U263" s="22">
        <f aca="true" t="shared" si="339" ref="U263:U279">IF(OR($C$259/$S$5&lt;2*$C$2,$C$2*1000&lt;$S$5),"nc",IF(T263="infini","infini",T263-S263))</f>
        <v>0.540300909445341</v>
      </c>
      <c r="V263" s="24">
        <f aca="true" t="shared" si="340" ref="V263:V279">($C$259*($C$259/W$5))/$C$2/1000</f>
        <v>1.4848484848484849</v>
      </c>
      <c r="W263" s="23">
        <f aca="true" t="shared" si="341" ref="W263:W279">IF(OR($C$259/$W$5&lt;2*$C$2,$C$2*1000&lt;$W$5),"nc",($V263*$A263)/($V263+($A263-$C$259/1000)))</f>
        <v>0.37939791873141726</v>
      </c>
      <c r="X263" s="22">
        <f aca="true" t="shared" si="342" ref="X263:X279">IF(OR($C$259/$W$5&lt;2*$C$2,$C$2*1000&lt;$W$5),"nc",IF(($V263*$A263)/($V263-($A263-$C$259/1000))&lt;=0,"infini",($V263*$A263)/($V263-($A263-$C$259/1000))))</f>
        <v>0.7330062230732408</v>
      </c>
      <c r="Y263" s="22">
        <f aca="true" t="shared" si="343" ref="Y263:Y279">IF(OR($C$259/$W$5&lt;2*$C$2,$C$2*1000&lt;$W$5),"nc",IF(X263="infini","infini",X263-W263))</f>
        <v>0.35360830434182355</v>
      </c>
      <c r="Z263" s="24">
        <f aca="true" t="shared" si="344" ref="Z263:Z279">($C$259*($C$259/AA$5))/$C$2/1000</f>
        <v>2.1597796143250685</v>
      </c>
      <c r="AA263" s="23">
        <f aca="true" t="shared" si="345" ref="AA263:AA279">IF(OR($C$259/$AA$5&lt;2*$C$2,$C$2*1000&lt;$AA$5),"nc",($Z263*$A263)/($Z263+($A263-$C$259/1000)))</f>
        <v>0.410326837887403</v>
      </c>
      <c r="AB263" s="22">
        <f aca="true" t="shared" si="346" ref="AB263:AB279">IF(OR($C$259/$AA$5&lt;2*$C$2,$C$2*1000&lt;$AA$5),"nc",IF(($Z263*$A263)/($Z263-($A263-$C$259/1000))&lt;=0,"infini",($Z263*$A263)/($Z263-($A263-$C$259/1000))))</f>
        <v>0.6398286826058003</v>
      </c>
      <c r="AC263" s="22">
        <f aca="true" t="shared" si="347" ref="AC263:AC279">IF(OR($C$259/$AA$5&lt;2*$C$2,$C$2*1000&lt;$AA$5),"nc",IF(AB263="infini","infini",AB263-AA263))</f>
        <v>0.2295018447183973</v>
      </c>
      <c r="AD263" s="24">
        <f aca="true" t="shared" si="348" ref="AD263:AD279">($C$259*($C$259/AE$5))/$C$2/1000</f>
        <v>2.9696969696969697</v>
      </c>
      <c r="AE263" s="23">
        <f aca="true" t="shared" si="349" ref="AE263:AE279">IF(OR($C$259/$AE$5&lt;2*$C$2,$C$2*1000&lt;$AE$5),"nc",($AD263*$A263)/($AD263+($A263-$C$259/1000)))</f>
        <v>0.4314291751778545</v>
      </c>
      <c r="AF263" s="22">
        <f aca="true" t="shared" si="350" ref="AF263:AF279">IF(OR($C$259/$AE$5&lt;2*$C$2,$C$2*1000&lt;$AE$5),"nc",IF(($AD263*$A263)/($AD263-($A263-$C$259/1000))&lt;=0,"infini",($AD263*$A263)/($AD263-($A263-$C$259/1000))))</f>
        <v>0.5944870426089488</v>
      </c>
      <c r="AG263" s="22">
        <f aca="true" t="shared" si="351" ref="AG263:AG279">IF(OR($C$259/$AE$5&lt;2*$C$2,$C$2*1000&lt;$AE$5),"nc",IF(AF263="infini","infini",AF263-AE263))</f>
        <v>0.1630578674310943</v>
      </c>
    </row>
    <row r="264" spans="1:33" ht="12.75">
      <c r="A264" s="67">
        <v>0.75</v>
      </c>
      <c r="B264" s="21">
        <f t="shared" si="320"/>
        <v>0.6225589225589225</v>
      </c>
      <c r="C264" s="26" t="str">
        <f t="shared" si="321"/>
        <v>nc</v>
      </c>
      <c r="D264" s="25" t="str">
        <f t="shared" si="322"/>
        <v>nc</v>
      </c>
      <c r="E264" s="25" t="str">
        <f t="shared" si="323"/>
        <v>nc</v>
      </c>
      <c r="F264" s="27">
        <f t="shared" si="324"/>
        <v>0.3712121212121212</v>
      </c>
      <c r="G264" s="26" t="str">
        <f t="shared" si="325"/>
        <v>nc</v>
      </c>
      <c r="H264" s="25" t="str">
        <f t="shared" si="326"/>
        <v>nc</v>
      </c>
      <c r="I264" s="25" t="str">
        <f t="shared" si="327"/>
        <v>nc</v>
      </c>
      <c r="J264" s="27">
        <f t="shared" si="328"/>
        <v>0.5279461279461279</v>
      </c>
      <c r="K264" s="26" t="str">
        <f t="shared" si="329"/>
        <v>nc</v>
      </c>
      <c r="L264" s="25" t="str">
        <f t="shared" si="330"/>
        <v>nc</v>
      </c>
      <c r="M264" s="25" t="str">
        <f t="shared" si="331"/>
        <v>nc</v>
      </c>
      <c r="N264" s="27">
        <f t="shared" si="332"/>
        <v>0.7424242424242424</v>
      </c>
      <c r="O264" s="26">
        <f t="shared" si="333"/>
        <v>0.3802301038778298</v>
      </c>
      <c r="P264" s="25">
        <f t="shared" si="334"/>
        <v>27.262611275964353</v>
      </c>
      <c r="Q264" s="25">
        <f t="shared" si="335"/>
        <v>26.882381172086525</v>
      </c>
      <c r="R264" s="27">
        <f t="shared" si="336"/>
        <v>1.0798898071625342</v>
      </c>
      <c r="S264" s="26">
        <f t="shared" si="337"/>
        <v>0.4494821781845201</v>
      </c>
      <c r="T264" s="25">
        <f t="shared" si="338"/>
        <v>2.263035546592362</v>
      </c>
      <c r="U264" s="25">
        <f t="shared" si="339"/>
        <v>1.8135533684078418</v>
      </c>
      <c r="V264" s="27">
        <f t="shared" si="340"/>
        <v>1.4848484848484849</v>
      </c>
      <c r="W264" s="26">
        <f t="shared" si="341"/>
        <v>0.5046274682119024</v>
      </c>
      <c r="X264" s="25">
        <f t="shared" si="342"/>
        <v>1.459839516961945</v>
      </c>
      <c r="Y264" s="25">
        <f t="shared" si="343"/>
        <v>0.9552120487500425</v>
      </c>
      <c r="Z264" s="27">
        <f t="shared" si="344"/>
        <v>2.1597796143250685</v>
      </c>
      <c r="AA264" s="26">
        <f t="shared" si="345"/>
        <v>0.5620952770613505</v>
      </c>
      <c r="AB264" s="25">
        <f t="shared" si="346"/>
        <v>1.1266223937277025</v>
      </c>
      <c r="AC264" s="25">
        <f t="shared" si="347"/>
        <v>0.5645271166663519</v>
      </c>
      <c r="AD264" s="27">
        <f t="shared" si="348"/>
        <v>2.9696969696969697</v>
      </c>
      <c r="AE264" s="26">
        <f t="shared" si="349"/>
        <v>0.6033194884507412</v>
      </c>
      <c r="AF264" s="25">
        <f t="shared" si="350"/>
        <v>0.9909132580149379</v>
      </c>
      <c r="AG264" s="25">
        <f t="shared" si="351"/>
        <v>0.38759376956419667</v>
      </c>
    </row>
    <row r="265" spans="1:33" ht="12.75">
      <c r="A265" s="67">
        <v>1</v>
      </c>
      <c r="B265" s="21">
        <f t="shared" si="320"/>
        <v>0.6225589225589225</v>
      </c>
      <c r="C265" s="23" t="str">
        <f t="shared" si="321"/>
        <v>nc</v>
      </c>
      <c r="D265" s="22" t="str">
        <f t="shared" si="322"/>
        <v>nc</v>
      </c>
      <c r="E265" s="22" t="str">
        <f t="shared" si="323"/>
        <v>nc</v>
      </c>
      <c r="F265" s="24">
        <f t="shared" si="324"/>
        <v>0.3712121212121212</v>
      </c>
      <c r="G265" s="23" t="str">
        <f t="shared" si="325"/>
        <v>nc</v>
      </c>
      <c r="H265" s="22" t="str">
        <f t="shared" si="326"/>
        <v>nc</v>
      </c>
      <c r="I265" s="22" t="str">
        <f t="shared" si="327"/>
        <v>nc</v>
      </c>
      <c r="J265" s="24">
        <f t="shared" si="328"/>
        <v>0.5279461279461279</v>
      </c>
      <c r="K265" s="23" t="str">
        <f t="shared" si="329"/>
        <v>nc</v>
      </c>
      <c r="L265" s="22" t="str">
        <f t="shared" si="330"/>
        <v>nc</v>
      </c>
      <c r="M265" s="22" t="str">
        <f t="shared" si="331"/>
        <v>nc</v>
      </c>
      <c r="N265" s="24">
        <f t="shared" si="332"/>
        <v>0.7424242424242424</v>
      </c>
      <c r="O265" s="23">
        <f t="shared" si="333"/>
        <v>0.433045814479638</v>
      </c>
      <c r="P265" s="22" t="str">
        <f t="shared" si="334"/>
        <v>infini</v>
      </c>
      <c r="Q265" s="22" t="str">
        <f t="shared" si="335"/>
        <v>infini</v>
      </c>
      <c r="R265" s="24">
        <f t="shared" si="336"/>
        <v>1.0798898071625342</v>
      </c>
      <c r="S265" s="23">
        <f t="shared" si="337"/>
        <v>0.5262903511645516</v>
      </c>
      <c r="T265" s="22">
        <f t="shared" si="338"/>
        <v>10.009192115207858</v>
      </c>
      <c r="U265" s="22">
        <f t="shared" si="339"/>
        <v>9.482901764043307</v>
      </c>
      <c r="V265" s="24">
        <f t="shared" si="340"/>
        <v>1.4848484848484849</v>
      </c>
      <c r="W265" s="23">
        <f t="shared" si="341"/>
        <v>0.6043712072623217</v>
      </c>
      <c r="X265" s="22">
        <f t="shared" si="342"/>
        <v>2.8952966201843533</v>
      </c>
      <c r="Y265" s="22">
        <f t="shared" si="343"/>
        <v>2.2909254129220313</v>
      </c>
      <c r="Z265" s="24">
        <f t="shared" si="344"/>
        <v>2.1597796143250685</v>
      </c>
      <c r="AA265" s="23">
        <f t="shared" si="345"/>
        <v>0.6896333332160487</v>
      </c>
      <c r="AB265" s="22">
        <f t="shared" si="346"/>
        <v>1.8183336271117256</v>
      </c>
      <c r="AC265" s="22">
        <f t="shared" si="347"/>
        <v>1.128700293895677</v>
      </c>
      <c r="AD265" s="24">
        <f t="shared" si="348"/>
        <v>2.9696969696969697</v>
      </c>
      <c r="AE265" s="23">
        <f t="shared" si="349"/>
        <v>0.7534057012823273</v>
      </c>
      <c r="AF265" s="22">
        <f t="shared" si="350"/>
        <v>1.4865602815363146</v>
      </c>
      <c r="AG265" s="22">
        <f t="shared" si="351"/>
        <v>0.7331545802539873</v>
      </c>
    </row>
    <row r="266" spans="1:33" ht="12.75">
      <c r="A266" s="67">
        <v>1.25</v>
      </c>
      <c r="B266" s="21">
        <f t="shared" si="320"/>
        <v>0.6225589225589225</v>
      </c>
      <c r="C266" s="26" t="str">
        <f t="shared" si="321"/>
        <v>nc</v>
      </c>
      <c r="D266" s="25" t="str">
        <f t="shared" si="322"/>
        <v>nc</v>
      </c>
      <c r="E266" s="25" t="str">
        <f t="shared" si="323"/>
        <v>nc</v>
      </c>
      <c r="F266" s="27">
        <f t="shared" si="324"/>
        <v>0.3712121212121212</v>
      </c>
      <c r="G266" s="26" t="str">
        <f t="shared" si="325"/>
        <v>nc</v>
      </c>
      <c r="H266" s="25" t="str">
        <f t="shared" si="326"/>
        <v>nc</v>
      </c>
      <c r="I266" s="25" t="str">
        <f t="shared" si="327"/>
        <v>nc</v>
      </c>
      <c r="J266" s="27">
        <f t="shared" si="328"/>
        <v>0.5279461279461279</v>
      </c>
      <c r="K266" s="26" t="str">
        <f t="shared" si="329"/>
        <v>nc</v>
      </c>
      <c r="L266" s="25" t="str">
        <f t="shared" si="330"/>
        <v>nc</v>
      </c>
      <c r="M266" s="25" t="str">
        <f t="shared" si="331"/>
        <v>nc</v>
      </c>
      <c r="N266" s="27">
        <f t="shared" si="332"/>
        <v>0.7424242424242424</v>
      </c>
      <c r="O266" s="26">
        <f t="shared" si="333"/>
        <v>0.47241847406904636</v>
      </c>
      <c r="P266" s="25" t="str">
        <f t="shared" si="334"/>
        <v>infini</v>
      </c>
      <c r="Q266" s="25" t="str">
        <f t="shared" si="335"/>
        <v>infini</v>
      </c>
      <c r="R266" s="27">
        <f t="shared" si="336"/>
        <v>1.0798898071625342</v>
      </c>
      <c r="S266" s="26">
        <f t="shared" si="337"/>
        <v>0.5864148035031701</v>
      </c>
      <c r="T266" s="25" t="str">
        <f t="shared" si="338"/>
        <v>infini</v>
      </c>
      <c r="U266" s="25" t="str">
        <f t="shared" si="339"/>
        <v>infini</v>
      </c>
      <c r="V266" s="27">
        <f t="shared" si="340"/>
        <v>1.4848484848484849</v>
      </c>
      <c r="W266" s="26">
        <f t="shared" si="341"/>
        <v>0.6856906163938831</v>
      </c>
      <c r="X266" s="25">
        <f t="shared" si="342"/>
        <v>7.061332718468987</v>
      </c>
      <c r="Y266" s="25">
        <f t="shared" si="343"/>
        <v>6.375642102075104</v>
      </c>
      <c r="Z266" s="27">
        <f t="shared" si="344"/>
        <v>2.1597796143250685</v>
      </c>
      <c r="AA266" s="26">
        <f t="shared" si="345"/>
        <v>0.7983147412890013</v>
      </c>
      <c r="AB266" s="25">
        <f t="shared" si="346"/>
        <v>2.878847520959773</v>
      </c>
      <c r="AC266" s="25">
        <f t="shared" si="347"/>
        <v>2.0805327796707718</v>
      </c>
      <c r="AD266" s="27">
        <f t="shared" si="348"/>
        <v>2.9696969696969697</v>
      </c>
      <c r="AE266" s="26">
        <f t="shared" si="349"/>
        <v>0.8855891155675721</v>
      </c>
      <c r="AF266" s="25">
        <f t="shared" si="350"/>
        <v>2.124007351666262</v>
      </c>
      <c r="AG266" s="25">
        <f t="shared" si="351"/>
        <v>1.23841823609869</v>
      </c>
    </row>
    <row r="267" spans="1:33" ht="12.75">
      <c r="A267" s="67">
        <v>1.5</v>
      </c>
      <c r="B267" s="21">
        <f t="shared" si="320"/>
        <v>0.6225589225589225</v>
      </c>
      <c r="C267" s="23" t="str">
        <f t="shared" si="321"/>
        <v>nc</v>
      </c>
      <c r="D267" s="22" t="str">
        <f t="shared" si="322"/>
        <v>nc</v>
      </c>
      <c r="E267" s="22" t="str">
        <f t="shared" si="323"/>
        <v>nc</v>
      </c>
      <c r="F267" s="24">
        <f t="shared" si="324"/>
        <v>0.3712121212121212</v>
      </c>
      <c r="G267" s="23" t="str">
        <f t="shared" si="325"/>
        <v>nc</v>
      </c>
      <c r="H267" s="22" t="str">
        <f t="shared" si="326"/>
        <v>nc</v>
      </c>
      <c r="I267" s="22" t="str">
        <f t="shared" si="327"/>
        <v>nc</v>
      </c>
      <c r="J267" s="24">
        <f t="shared" si="328"/>
        <v>0.5279461279461279</v>
      </c>
      <c r="K267" s="23" t="str">
        <f t="shared" si="329"/>
        <v>nc</v>
      </c>
      <c r="L267" s="22" t="str">
        <f t="shared" si="330"/>
        <v>nc</v>
      </c>
      <c r="M267" s="22" t="str">
        <f t="shared" si="331"/>
        <v>nc</v>
      </c>
      <c r="N267" s="24">
        <f t="shared" si="332"/>
        <v>0.7424242424242424</v>
      </c>
      <c r="O267" s="23">
        <f t="shared" si="333"/>
        <v>0.5029010892769172</v>
      </c>
      <c r="P267" s="22" t="str">
        <f t="shared" si="334"/>
        <v>infini</v>
      </c>
      <c r="Q267" s="22" t="str">
        <f t="shared" si="335"/>
        <v>infini</v>
      </c>
      <c r="R267" s="24">
        <f t="shared" si="336"/>
        <v>1.0798898071625342</v>
      </c>
      <c r="S267" s="23">
        <f t="shared" si="337"/>
        <v>0.6347588779881166</v>
      </c>
      <c r="T267" s="22" t="str">
        <f t="shared" si="338"/>
        <v>infini</v>
      </c>
      <c r="U267" s="22" t="str">
        <f t="shared" si="339"/>
        <v>infini</v>
      </c>
      <c r="V267" s="24">
        <f t="shared" si="340"/>
        <v>1.4848484848484849</v>
      </c>
      <c r="W267" s="23">
        <f t="shared" si="341"/>
        <v>0.7532589981142905</v>
      </c>
      <c r="X267" s="22">
        <f t="shared" si="342"/>
        <v>173.34905660377308</v>
      </c>
      <c r="Y267" s="22">
        <f t="shared" si="343"/>
        <v>172.5957976056588</v>
      </c>
      <c r="Z267" s="24">
        <f t="shared" si="344"/>
        <v>2.1597796143250685</v>
      </c>
      <c r="AA267" s="23">
        <f t="shared" si="345"/>
        <v>0.8920335938637798</v>
      </c>
      <c r="AB267" s="22">
        <f t="shared" si="346"/>
        <v>4.710330684439889</v>
      </c>
      <c r="AC267" s="22">
        <f t="shared" si="347"/>
        <v>3.8182970905761087</v>
      </c>
      <c r="AD267" s="24">
        <f t="shared" si="348"/>
        <v>2.9696969696969697</v>
      </c>
      <c r="AE267" s="23">
        <f t="shared" si="349"/>
        <v>1.0028926973037877</v>
      </c>
      <c r="AF267" s="22">
        <f t="shared" si="350"/>
        <v>2.974263515700874</v>
      </c>
      <c r="AG267" s="22">
        <f t="shared" si="351"/>
        <v>1.9713708183970864</v>
      </c>
    </row>
    <row r="268" spans="1:33" ht="12.75">
      <c r="A268" s="67">
        <v>1.75</v>
      </c>
      <c r="B268" s="21">
        <f t="shared" si="320"/>
        <v>0.6225589225589225</v>
      </c>
      <c r="C268" s="26" t="str">
        <f t="shared" si="321"/>
        <v>nc</v>
      </c>
      <c r="D268" s="25" t="str">
        <f t="shared" si="322"/>
        <v>nc</v>
      </c>
      <c r="E268" s="25" t="str">
        <f t="shared" si="323"/>
        <v>nc</v>
      </c>
      <c r="F268" s="27">
        <f t="shared" si="324"/>
        <v>0.3712121212121212</v>
      </c>
      <c r="G268" s="26" t="str">
        <f t="shared" si="325"/>
        <v>nc</v>
      </c>
      <c r="H268" s="25" t="str">
        <f t="shared" si="326"/>
        <v>nc</v>
      </c>
      <c r="I268" s="25" t="str">
        <f t="shared" si="327"/>
        <v>nc</v>
      </c>
      <c r="J268" s="27">
        <f t="shared" si="328"/>
        <v>0.5279461279461279</v>
      </c>
      <c r="K268" s="26" t="str">
        <f t="shared" si="329"/>
        <v>nc</v>
      </c>
      <c r="L268" s="25" t="str">
        <f t="shared" si="330"/>
        <v>nc</v>
      </c>
      <c r="M268" s="25" t="str">
        <f t="shared" si="331"/>
        <v>nc</v>
      </c>
      <c r="N268" s="27">
        <f t="shared" si="332"/>
        <v>0.7424242424242424</v>
      </c>
      <c r="O268" s="26">
        <f t="shared" si="333"/>
        <v>0.527199173695989</v>
      </c>
      <c r="P268" s="25" t="str">
        <f t="shared" si="334"/>
        <v>infini</v>
      </c>
      <c r="Q268" s="25" t="str">
        <f t="shared" si="335"/>
        <v>infini</v>
      </c>
      <c r="R268" s="27">
        <f t="shared" si="336"/>
        <v>1.0798898071625342</v>
      </c>
      <c r="S268" s="26">
        <f t="shared" si="337"/>
        <v>0.6744759046924252</v>
      </c>
      <c r="T268" s="25" t="str">
        <f t="shared" si="338"/>
        <v>infini</v>
      </c>
      <c r="U268" s="25" t="str">
        <f t="shared" si="339"/>
        <v>infini</v>
      </c>
      <c r="V268" s="27">
        <f t="shared" si="340"/>
        <v>1.4848484848484849</v>
      </c>
      <c r="W268" s="26">
        <f t="shared" si="341"/>
        <v>0.810292366715174</v>
      </c>
      <c r="X268" s="25" t="str">
        <f t="shared" si="342"/>
        <v>infini</v>
      </c>
      <c r="Y268" s="25" t="str">
        <f t="shared" si="343"/>
        <v>infini</v>
      </c>
      <c r="Z268" s="27">
        <f t="shared" si="344"/>
        <v>2.1597796143250685</v>
      </c>
      <c r="AA268" s="26">
        <f t="shared" si="345"/>
        <v>0.9736808115331499</v>
      </c>
      <c r="AB268" s="25">
        <f t="shared" si="346"/>
        <v>8.633600563826981</v>
      </c>
      <c r="AC268" s="25">
        <f t="shared" si="347"/>
        <v>7.659919752293831</v>
      </c>
      <c r="AD268" s="27">
        <f t="shared" si="348"/>
        <v>2.9696969696969697</v>
      </c>
      <c r="AE268" s="26">
        <f t="shared" si="349"/>
        <v>1.1076950899719684</v>
      </c>
      <c r="AF268" s="25">
        <f t="shared" si="350"/>
        <v>4.1652499149949</v>
      </c>
      <c r="AG268" s="25">
        <f t="shared" si="351"/>
        <v>3.0575548250229314</v>
      </c>
    </row>
    <row r="269" spans="1:33" ht="12.75">
      <c r="A269" s="67">
        <v>2</v>
      </c>
      <c r="B269" s="21">
        <f t="shared" si="320"/>
        <v>0.6225589225589225</v>
      </c>
      <c r="C269" s="23" t="str">
        <f t="shared" si="321"/>
        <v>nc</v>
      </c>
      <c r="D269" s="22" t="str">
        <f t="shared" si="322"/>
        <v>nc</v>
      </c>
      <c r="E269" s="22" t="str">
        <f t="shared" si="323"/>
        <v>nc</v>
      </c>
      <c r="F269" s="24">
        <f t="shared" si="324"/>
        <v>0.3712121212121212</v>
      </c>
      <c r="G269" s="23" t="str">
        <f t="shared" si="325"/>
        <v>nc</v>
      </c>
      <c r="H269" s="22" t="str">
        <f t="shared" si="326"/>
        <v>nc</v>
      </c>
      <c r="I269" s="22" t="str">
        <f t="shared" si="327"/>
        <v>nc</v>
      </c>
      <c r="J269" s="24">
        <f t="shared" si="328"/>
        <v>0.5279461279461279</v>
      </c>
      <c r="K269" s="23" t="str">
        <f t="shared" si="329"/>
        <v>nc</v>
      </c>
      <c r="L269" s="22" t="str">
        <f t="shared" si="330"/>
        <v>nc</v>
      </c>
      <c r="M269" s="22" t="str">
        <f t="shared" si="331"/>
        <v>nc</v>
      </c>
      <c r="N269" s="24">
        <f t="shared" si="332"/>
        <v>0.7424242424242424</v>
      </c>
      <c r="O269" s="23">
        <f t="shared" si="333"/>
        <v>0.5470215236223989</v>
      </c>
      <c r="P269" s="22" t="str">
        <f t="shared" si="334"/>
        <v>infini</v>
      </c>
      <c r="Q269" s="22" t="str">
        <f t="shared" si="335"/>
        <v>infini</v>
      </c>
      <c r="R269" s="24">
        <f t="shared" si="336"/>
        <v>1.0798898071625342</v>
      </c>
      <c r="S269" s="23">
        <f t="shared" si="337"/>
        <v>0.7076859751804417</v>
      </c>
      <c r="T269" s="22" t="str">
        <f t="shared" si="338"/>
        <v>infini</v>
      </c>
      <c r="U269" s="22" t="str">
        <f t="shared" si="339"/>
        <v>infini</v>
      </c>
      <c r="V269" s="24">
        <f t="shared" si="340"/>
        <v>1.4848484848484849</v>
      </c>
      <c r="W269" s="23">
        <f t="shared" si="341"/>
        <v>0.8590764052035486</v>
      </c>
      <c r="X269" s="22" t="str">
        <f t="shared" si="342"/>
        <v>infini</v>
      </c>
      <c r="Y269" s="22" t="str">
        <f t="shared" si="343"/>
        <v>infini</v>
      </c>
      <c r="Z269" s="24">
        <f t="shared" si="344"/>
        <v>2.1597796143250685</v>
      </c>
      <c r="AA269" s="23">
        <f t="shared" si="345"/>
        <v>1.0454476356081597</v>
      </c>
      <c r="AB269" s="22">
        <f t="shared" si="346"/>
        <v>23.003344874127144</v>
      </c>
      <c r="AC269" s="22">
        <f t="shared" si="347"/>
        <v>21.957897238518985</v>
      </c>
      <c r="AD269" s="24">
        <f t="shared" si="348"/>
        <v>2.9696969696969697</v>
      </c>
      <c r="AE269" s="23">
        <f t="shared" si="349"/>
        <v>1.2018935956241261</v>
      </c>
      <c r="AF269" s="22">
        <f t="shared" si="350"/>
        <v>5.953104118576114</v>
      </c>
      <c r="AG269" s="22">
        <f t="shared" si="351"/>
        <v>4.751210522951988</v>
      </c>
    </row>
    <row r="270" spans="1:33" ht="12.75">
      <c r="A270" s="67">
        <v>2.25</v>
      </c>
      <c r="B270" s="21">
        <f t="shared" si="320"/>
        <v>0.6225589225589225</v>
      </c>
      <c r="C270" s="26" t="str">
        <f t="shared" si="321"/>
        <v>nc</v>
      </c>
      <c r="D270" s="25" t="str">
        <f t="shared" si="322"/>
        <v>nc</v>
      </c>
      <c r="E270" s="25" t="str">
        <f t="shared" si="323"/>
        <v>nc</v>
      </c>
      <c r="F270" s="27">
        <f t="shared" si="324"/>
        <v>0.3712121212121212</v>
      </c>
      <c r="G270" s="26" t="str">
        <f t="shared" si="325"/>
        <v>nc</v>
      </c>
      <c r="H270" s="25" t="str">
        <f t="shared" si="326"/>
        <v>nc</v>
      </c>
      <c r="I270" s="25" t="str">
        <f t="shared" si="327"/>
        <v>nc</v>
      </c>
      <c r="J270" s="27">
        <f t="shared" si="328"/>
        <v>0.5279461279461279</v>
      </c>
      <c r="K270" s="26" t="str">
        <f t="shared" si="329"/>
        <v>nc</v>
      </c>
      <c r="L270" s="25" t="str">
        <f t="shared" si="330"/>
        <v>nc</v>
      </c>
      <c r="M270" s="25" t="str">
        <f t="shared" si="331"/>
        <v>nc</v>
      </c>
      <c r="N270" s="27">
        <f t="shared" si="332"/>
        <v>0.7424242424242424</v>
      </c>
      <c r="O270" s="26">
        <f t="shared" si="333"/>
        <v>0.5635005008893341</v>
      </c>
      <c r="P270" s="25" t="str">
        <f t="shared" si="334"/>
        <v>infini</v>
      </c>
      <c r="Q270" s="25" t="str">
        <f t="shared" si="335"/>
        <v>infini</v>
      </c>
      <c r="R270" s="27">
        <f t="shared" si="336"/>
        <v>1.0798898071625342</v>
      </c>
      <c r="S270" s="26">
        <f t="shared" si="337"/>
        <v>0.7358670967289789</v>
      </c>
      <c r="T270" s="25" t="str">
        <f t="shared" si="338"/>
        <v>infini</v>
      </c>
      <c r="U270" s="25" t="str">
        <f t="shared" si="339"/>
        <v>infini</v>
      </c>
      <c r="V270" s="27">
        <f t="shared" si="340"/>
        <v>1.4848484848484849</v>
      </c>
      <c r="W270" s="26">
        <f t="shared" si="341"/>
        <v>0.9012801857332047</v>
      </c>
      <c r="X270" s="25" t="str">
        <f t="shared" si="342"/>
        <v>infini</v>
      </c>
      <c r="Y270" s="25" t="str">
        <f t="shared" si="343"/>
        <v>infini</v>
      </c>
      <c r="Z270" s="27">
        <f t="shared" si="344"/>
        <v>2.1597796143250685</v>
      </c>
      <c r="AA270" s="26">
        <f t="shared" si="345"/>
        <v>1.1090252271804226</v>
      </c>
      <c r="AB270" s="25" t="str">
        <f t="shared" si="346"/>
        <v>infini</v>
      </c>
      <c r="AC270" s="25" t="str">
        <f t="shared" si="347"/>
        <v>infini</v>
      </c>
      <c r="AD270" s="27">
        <f t="shared" si="348"/>
        <v>2.9696969696969697</v>
      </c>
      <c r="AE270" s="26">
        <f t="shared" si="349"/>
        <v>1.2870200670067589</v>
      </c>
      <c r="AF270" s="25">
        <f t="shared" si="350"/>
        <v>8.936532382264732</v>
      </c>
      <c r="AG270" s="25">
        <f t="shared" si="351"/>
        <v>7.649512315257972</v>
      </c>
    </row>
    <row r="271" spans="1:33" ht="12.75">
      <c r="A271" s="67">
        <v>2.75</v>
      </c>
      <c r="B271" s="21">
        <f t="shared" si="320"/>
        <v>0.6225589225589225</v>
      </c>
      <c r="C271" s="23" t="str">
        <f t="shared" si="321"/>
        <v>nc</v>
      </c>
      <c r="D271" s="22" t="str">
        <f t="shared" si="322"/>
        <v>nc</v>
      </c>
      <c r="E271" s="22" t="str">
        <f t="shared" si="323"/>
        <v>nc</v>
      </c>
      <c r="F271" s="24">
        <f t="shared" si="324"/>
        <v>0.3712121212121212</v>
      </c>
      <c r="G271" s="23" t="str">
        <f t="shared" si="325"/>
        <v>nc</v>
      </c>
      <c r="H271" s="22" t="str">
        <f t="shared" si="326"/>
        <v>nc</v>
      </c>
      <c r="I271" s="22" t="str">
        <f t="shared" si="327"/>
        <v>nc</v>
      </c>
      <c r="J271" s="24">
        <f t="shared" si="328"/>
        <v>0.5279461279461279</v>
      </c>
      <c r="K271" s="23" t="str">
        <f t="shared" si="329"/>
        <v>nc</v>
      </c>
      <c r="L271" s="22" t="str">
        <f t="shared" si="330"/>
        <v>nc</v>
      </c>
      <c r="M271" s="22" t="str">
        <f t="shared" si="331"/>
        <v>nc</v>
      </c>
      <c r="N271" s="24">
        <f t="shared" si="332"/>
        <v>0.7424242424242424</v>
      </c>
      <c r="O271" s="23">
        <f t="shared" si="333"/>
        <v>0.5893235134615047</v>
      </c>
      <c r="P271" s="22" t="str">
        <f t="shared" si="334"/>
        <v>infini</v>
      </c>
      <c r="Q271" s="22" t="str">
        <f t="shared" si="335"/>
        <v>infini</v>
      </c>
      <c r="R271" s="24">
        <f t="shared" si="336"/>
        <v>1.0798898071625342</v>
      </c>
      <c r="S271" s="23">
        <f t="shared" si="337"/>
        <v>0.7811107423740259</v>
      </c>
      <c r="T271" s="22" t="str">
        <f t="shared" si="338"/>
        <v>infini</v>
      </c>
      <c r="U271" s="22" t="str">
        <f t="shared" si="339"/>
        <v>infini</v>
      </c>
      <c r="V271" s="24">
        <f t="shared" si="340"/>
        <v>1.4848484848484849</v>
      </c>
      <c r="W271" s="23">
        <f t="shared" si="341"/>
        <v>0.9706395055681212</v>
      </c>
      <c r="X271" s="22" t="str">
        <f t="shared" si="342"/>
        <v>infini</v>
      </c>
      <c r="Y271" s="22" t="str">
        <f t="shared" si="343"/>
        <v>infini</v>
      </c>
      <c r="Z271" s="24">
        <f t="shared" si="344"/>
        <v>2.1597796143250685</v>
      </c>
      <c r="AA271" s="23">
        <f t="shared" si="345"/>
        <v>1.2166452418223492</v>
      </c>
      <c r="AB271" s="22" t="str">
        <f t="shared" si="346"/>
        <v>infini</v>
      </c>
      <c r="AC271" s="22" t="str">
        <f t="shared" si="347"/>
        <v>infini</v>
      </c>
      <c r="AD271" s="24">
        <f t="shared" si="348"/>
        <v>2.9696969696969697</v>
      </c>
      <c r="AE271" s="23">
        <f t="shared" si="349"/>
        <v>1.434838627240105</v>
      </c>
      <c r="AF271" s="22">
        <f t="shared" si="350"/>
        <v>32.97039393197944</v>
      </c>
      <c r="AG271" s="22">
        <f t="shared" si="351"/>
        <v>31.535555304739333</v>
      </c>
    </row>
    <row r="272" spans="1:33" ht="12.75">
      <c r="A272" s="67">
        <v>3</v>
      </c>
      <c r="B272" s="21">
        <f t="shared" si="320"/>
        <v>0.6225589225589225</v>
      </c>
      <c r="C272" s="26" t="str">
        <f t="shared" si="321"/>
        <v>nc</v>
      </c>
      <c r="D272" s="25" t="str">
        <f t="shared" si="322"/>
        <v>nc</v>
      </c>
      <c r="E272" s="25" t="str">
        <f t="shared" si="323"/>
        <v>nc</v>
      </c>
      <c r="F272" s="27">
        <f t="shared" si="324"/>
        <v>0.3712121212121212</v>
      </c>
      <c r="G272" s="26" t="str">
        <f t="shared" si="325"/>
        <v>nc</v>
      </c>
      <c r="H272" s="25" t="str">
        <f t="shared" si="326"/>
        <v>nc</v>
      </c>
      <c r="I272" s="25" t="str">
        <f t="shared" si="327"/>
        <v>nc</v>
      </c>
      <c r="J272" s="27">
        <f t="shared" si="328"/>
        <v>0.5279461279461279</v>
      </c>
      <c r="K272" s="26" t="str">
        <f t="shared" si="329"/>
        <v>nc</v>
      </c>
      <c r="L272" s="25" t="str">
        <f t="shared" si="330"/>
        <v>nc</v>
      </c>
      <c r="M272" s="25" t="str">
        <f t="shared" si="331"/>
        <v>nc</v>
      </c>
      <c r="N272" s="27">
        <f t="shared" si="332"/>
        <v>0.7424242424242424</v>
      </c>
      <c r="O272" s="26">
        <f t="shared" si="333"/>
        <v>0.5996279859026237</v>
      </c>
      <c r="P272" s="25" t="str">
        <f t="shared" si="334"/>
        <v>infini</v>
      </c>
      <c r="Q272" s="25" t="str">
        <f t="shared" si="335"/>
        <v>infini</v>
      </c>
      <c r="R272" s="27">
        <f t="shared" si="336"/>
        <v>1.0798898071625342</v>
      </c>
      <c r="S272" s="26">
        <f t="shared" si="337"/>
        <v>0.7995452926091011</v>
      </c>
      <c r="T272" s="25" t="str">
        <f t="shared" si="338"/>
        <v>infini</v>
      </c>
      <c r="U272" s="25" t="str">
        <f t="shared" si="339"/>
        <v>infini</v>
      </c>
      <c r="V272" s="27">
        <f t="shared" si="340"/>
        <v>1.4848484848484849</v>
      </c>
      <c r="W272" s="26">
        <f t="shared" si="341"/>
        <v>0.9994832603551906</v>
      </c>
      <c r="X272" s="25" t="str">
        <f t="shared" si="342"/>
        <v>infini</v>
      </c>
      <c r="Y272" s="25" t="str">
        <f t="shared" si="343"/>
        <v>infini</v>
      </c>
      <c r="Z272" s="27">
        <f t="shared" si="344"/>
        <v>2.1597796143250685</v>
      </c>
      <c r="AA272" s="26">
        <f t="shared" si="345"/>
        <v>1.262591017137311</v>
      </c>
      <c r="AB272" s="25" t="str">
        <f t="shared" si="346"/>
        <v>infini</v>
      </c>
      <c r="AC272" s="25" t="str">
        <f t="shared" si="347"/>
        <v>infini</v>
      </c>
      <c r="AD272" s="27">
        <f t="shared" si="348"/>
        <v>2.9696969696969697</v>
      </c>
      <c r="AE272" s="26">
        <f t="shared" si="349"/>
        <v>1.4994185927905506</v>
      </c>
      <c r="AF272" s="25" t="str">
        <f t="shared" si="350"/>
        <v>infini</v>
      </c>
      <c r="AG272" s="25" t="str">
        <f t="shared" si="351"/>
        <v>infini</v>
      </c>
    </row>
    <row r="273" spans="1:33" ht="12.75">
      <c r="A273" s="67">
        <v>4</v>
      </c>
      <c r="B273" s="21">
        <f t="shared" si="320"/>
        <v>0.6225589225589225</v>
      </c>
      <c r="C273" s="23" t="str">
        <f t="shared" si="321"/>
        <v>nc</v>
      </c>
      <c r="D273" s="22" t="str">
        <f t="shared" si="322"/>
        <v>nc</v>
      </c>
      <c r="E273" s="22" t="str">
        <f t="shared" si="323"/>
        <v>nc</v>
      </c>
      <c r="F273" s="24">
        <f t="shared" si="324"/>
        <v>0.3712121212121212</v>
      </c>
      <c r="G273" s="23" t="str">
        <f t="shared" si="325"/>
        <v>nc</v>
      </c>
      <c r="H273" s="22" t="str">
        <f t="shared" si="326"/>
        <v>nc</v>
      </c>
      <c r="I273" s="22" t="str">
        <f t="shared" si="327"/>
        <v>nc</v>
      </c>
      <c r="J273" s="24">
        <f t="shared" si="328"/>
        <v>0.5279461279461279</v>
      </c>
      <c r="K273" s="23" t="str">
        <f t="shared" si="329"/>
        <v>nc</v>
      </c>
      <c r="L273" s="22" t="str">
        <f t="shared" si="330"/>
        <v>nc</v>
      </c>
      <c r="M273" s="22" t="str">
        <f t="shared" si="331"/>
        <v>nc</v>
      </c>
      <c r="N273" s="24">
        <f t="shared" si="332"/>
        <v>0.7424242424242424</v>
      </c>
      <c r="O273" s="23">
        <f t="shared" si="333"/>
        <v>0.6299172108808556</v>
      </c>
      <c r="P273" s="22" t="str">
        <f t="shared" si="334"/>
        <v>infini</v>
      </c>
      <c r="Q273" s="22" t="str">
        <f t="shared" si="335"/>
        <v>infini</v>
      </c>
      <c r="R273" s="24">
        <f t="shared" si="336"/>
        <v>1.0798898071625342</v>
      </c>
      <c r="S273" s="23">
        <f t="shared" si="337"/>
        <v>0.8550382913193981</v>
      </c>
      <c r="T273" s="22" t="str">
        <f t="shared" si="338"/>
        <v>infini</v>
      </c>
      <c r="U273" s="22" t="str">
        <f t="shared" si="339"/>
        <v>infini</v>
      </c>
      <c r="V273" s="24">
        <f t="shared" si="340"/>
        <v>1.4848484848484849</v>
      </c>
      <c r="W273" s="23">
        <f t="shared" si="341"/>
        <v>1.0884293298385126</v>
      </c>
      <c r="X273" s="22" t="str">
        <f t="shared" si="342"/>
        <v>infini</v>
      </c>
      <c r="Y273" s="22" t="str">
        <f t="shared" si="343"/>
        <v>infini</v>
      </c>
      <c r="Z273" s="24">
        <f t="shared" si="344"/>
        <v>2.1597796143250685</v>
      </c>
      <c r="AA273" s="23">
        <f t="shared" si="345"/>
        <v>1.4089088324566588</v>
      </c>
      <c r="AB273" s="22" t="str">
        <f t="shared" si="346"/>
        <v>infini</v>
      </c>
      <c r="AC273" s="22" t="str">
        <f t="shared" si="347"/>
        <v>infini</v>
      </c>
      <c r="AD273" s="24">
        <f t="shared" si="348"/>
        <v>2.9696969696969697</v>
      </c>
      <c r="AE273" s="23">
        <f t="shared" si="349"/>
        <v>1.7112224763833837</v>
      </c>
      <c r="AF273" s="22" t="str">
        <f t="shared" si="350"/>
        <v>infini</v>
      </c>
      <c r="AG273" s="22" t="str">
        <f t="shared" si="351"/>
        <v>infini</v>
      </c>
    </row>
    <row r="274" spans="1:33" ht="12.75">
      <c r="A274" s="67">
        <v>5</v>
      </c>
      <c r="B274" s="21">
        <f t="shared" si="320"/>
        <v>0.6225589225589225</v>
      </c>
      <c r="C274" s="26" t="str">
        <f t="shared" si="321"/>
        <v>nc</v>
      </c>
      <c r="D274" s="25" t="str">
        <f t="shared" si="322"/>
        <v>nc</v>
      </c>
      <c r="E274" s="25" t="str">
        <f t="shared" si="323"/>
        <v>nc</v>
      </c>
      <c r="F274" s="27">
        <f t="shared" si="324"/>
        <v>0.3712121212121212</v>
      </c>
      <c r="G274" s="26" t="str">
        <f t="shared" si="325"/>
        <v>nc</v>
      </c>
      <c r="H274" s="25" t="str">
        <f t="shared" si="326"/>
        <v>nc</v>
      </c>
      <c r="I274" s="25" t="str">
        <f t="shared" si="327"/>
        <v>nc</v>
      </c>
      <c r="J274" s="27">
        <f t="shared" si="328"/>
        <v>0.5279461279461279</v>
      </c>
      <c r="K274" s="26" t="str">
        <f t="shared" si="329"/>
        <v>nc</v>
      </c>
      <c r="L274" s="25" t="str">
        <f t="shared" si="330"/>
        <v>nc</v>
      </c>
      <c r="M274" s="25" t="str">
        <f t="shared" si="331"/>
        <v>nc</v>
      </c>
      <c r="N274" s="27">
        <f t="shared" si="332"/>
        <v>0.7424242424242424</v>
      </c>
      <c r="O274" s="26">
        <f t="shared" si="333"/>
        <v>0.6496054641099609</v>
      </c>
      <c r="P274" s="25" t="str">
        <f t="shared" si="334"/>
        <v>infini</v>
      </c>
      <c r="Q274" s="25" t="str">
        <f t="shared" si="335"/>
        <v>infini</v>
      </c>
      <c r="R274" s="27">
        <f t="shared" si="336"/>
        <v>1.0798898071625342</v>
      </c>
      <c r="S274" s="26">
        <f t="shared" si="337"/>
        <v>0.8921922255461943</v>
      </c>
      <c r="T274" s="25" t="str">
        <f t="shared" si="338"/>
        <v>infini</v>
      </c>
      <c r="U274" s="25" t="str">
        <f t="shared" si="339"/>
        <v>infini</v>
      </c>
      <c r="V274" s="27">
        <f t="shared" si="340"/>
        <v>1.4848484848484849</v>
      </c>
      <c r="W274" s="26">
        <f t="shared" si="341"/>
        <v>1.149824475773902</v>
      </c>
      <c r="X274" s="25" t="str">
        <f t="shared" si="342"/>
        <v>infini</v>
      </c>
      <c r="Y274" s="25" t="str">
        <f t="shared" si="343"/>
        <v>infini</v>
      </c>
      <c r="Z274" s="27">
        <f t="shared" si="344"/>
        <v>2.1597796143250685</v>
      </c>
      <c r="AA274" s="26">
        <f t="shared" si="345"/>
        <v>1.5141940238779124</v>
      </c>
      <c r="AB274" s="25" t="str">
        <f t="shared" si="346"/>
        <v>infini</v>
      </c>
      <c r="AC274" s="25" t="str">
        <f t="shared" si="347"/>
        <v>infini</v>
      </c>
      <c r="AD274" s="27">
        <f t="shared" si="348"/>
        <v>2.9696969696969697</v>
      </c>
      <c r="AE274" s="26">
        <f t="shared" si="349"/>
        <v>1.8696866557792393</v>
      </c>
      <c r="AF274" s="25" t="str">
        <f t="shared" si="350"/>
        <v>infini</v>
      </c>
      <c r="AG274" s="25" t="str">
        <f t="shared" si="351"/>
        <v>infini</v>
      </c>
    </row>
    <row r="275" spans="1:33" ht="12.75">
      <c r="A275" s="67">
        <v>10</v>
      </c>
      <c r="B275" s="21">
        <f t="shared" si="320"/>
        <v>0.6225589225589225</v>
      </c>
      <c r="C275" s="23" t="str">
        <f t="shared" si="321"/>
        <v>nc</v>
      </c>
      <c r="D275" s="22" t="str">
        <f t="shared" si="322"/>
        <v>nc</v>
      </c>
      <c r="E275" s="22" t="str">
        <f t="shared" si="323"/>
        <v>nc</v>
      </c>
      <c r="F275" s="24">
        <f t="shared" si="324"/>
        <v>0.3712121212121212</v>
      </c>
      <c r="G275" s="23" t="str">
        <f t="shared" si="325"/>
        <v>nc</v>
      </c>
      <c r="H275" s="22" t="str">
        <f t="shared" si="326"/>
        <v>nc</v>
      </c>
      <c r="I275" s="22" t="str">
        <f t="shared" si="327"/>
        <v>nc</v>
      </c>
      <c r="J275" s="24">
        <f t="shared" si="328"/>
        <v>0.5279461279461279</v>
      </c>
      <c r="K275" s="23" t="str">
        <f t="shared" si="329"/>
        <v>nc</v>
      </c>
      <c r="L275" s="22" t="str">
        <f t="shared" si="330"/>
        <v>nc</v>
      </c>
      <c r="M275" s="22" t="str">
        <f t="shared" si="331"/>
        <v>nc</v>
      </c>
      <c r="N275" s="24">
        <f t="shared" si="332"/>
        <v>0.7424242424242424</v>
      </c>
      <c r="O275" s="23">
        <f t="shared" si="333"/>
        <v>0.6929203339593185</v>
      </c>
      <c r="P275" s="22" t="str">
        <f t="shared" si="334"/>
        <v>infini</v>
      </c>
      <c r="Q275" s="22" t="str">
        <f t="shared" si="335"/>
        <v>infini</v>
      </c>
      <c r="R275" s="24">
        <f t="shared" si="336"/>
        <v>1.0798898071625342</v>
      </c>
      <c r="S275" s="23">
        <f t="shared" si="337"/>
        <v>0.9771087352523881</v>
      </c>
      <c r="T275" s="22" t="str">
        <f t="shared" si="338"/>
        <v>infini</v>
      </c>
      <c r="U275" s="22" t="str">
        <f t="shared" si="339"/>
        <v>infini</v>
      </c>
      <c r="V275" s="24">
        <f t="shared" si="340"/>
        <v>1.4848484848484849</v>
      </c>
      <c r="W275" s="23">
        <f t="shared" si="341"/>
        <v>1.296035717686391</v>
      </c>
      <c r="X275" s="22" t="str">
        <f t="shared" si="342"/>
        <v>infini</v>
      </c>
      <c r="Y275" s="22" t="str">
        <f t="shared" si="343"/>
        <v>infini</v>
      </c>
      <c r="Z275" s="24">
        <f t="shared" si="344"/>
        <v>2.1597796143250685</v>
      </c>
      <c r="AA275" s="23">
        <f t="shared" si="345"/>
        <v>1.780266113451999</v>
      </c>
      <c r="AB275" s="22" t="str">
        <f t="shared" si="346"/>
        <v>infini</v>
      </c>
      <c r="AC275" s="22" t="str">
        <f t="shared" si="347"/>
        <v>infini</v>
      </c>
      <c r="AD275" s="24">
        <f t="shared" si="348"/>
        <v>2.9696969696969697</v>
      </c>
      <c r="AE275" s="23">
        <f t="shared" si="349"/>
        <v>2.294673547565304</v>
      </c>
      <c r="AF275" s="22" t="str">
        <f t="shared" si="350"/>
        <v>infini</v>
      </c>
      <c r="AG275" s="22" t="str">
        <f t="shared" si="351"/>
        <v>infini</v>
      </c>
    </row>
    <row r="276" spans="1:33" ht="12.75">
      <c r="A276" s="67">
        <v>20</v>
      </c>
      <c r="B276" s="21">
        <f t="shared" si="320"/>
        <v>0.6225589225589225</v>
      </c>
      <c r="C276" s="26" t="str">
        <f t="shared" si="321"/>
        <v>nc</v>
      </c>
      <c r="D276" s="25" t="str">
        <f t="shared" si="322"/>
        <v>nc</v>
      </c>
      <c r="E276" s="25" t="str">
        <f t="shared" si="323"/>
        <v>nc</v>
      </c>
      <c r="F276" s="27">
        <f t="shared" si="324"/>
        <v>0.3712121212121212</v>
      </c>
      <c r="G276" s="26" t="str">
        <f t="shared" si="325"/>
        <v>nc</v>
      </c>
      <c r="H276" s="25" t="str">
        <f t="shared" si="326"/>
        <v>nc</v>
      </c>
      <c r="I276" s="25" t="str">
        <f t="shared" si="327"/>
        <v>nc</v>
      </c>
      <c r="J276" s="27">
        <f t="shared" si="328"/>
        <v>0.5279461279461279</v>
      </c>
      <c r="K276" s="26" t="str">
        <f t="shared" si="329"/>
        <v>nc</v>
      </c>
      <c r="L276" s="25" t="str">
        <f t="shared" si="330"/>
        <v>nc</v>
      </c>
      <c r="M276" s="25" t="str">
        <f t="shared" si="331"/>
        <v>nc</v>
      </c>
      <c r="N276" s="27">
        <f t="shared" si="332"/>
        <v>0.7424242424242424</v>
      </c>
      <c r="O276" s="26">
        <f t="shared" si="333"/>
        <v>0.7168186127072922</v>
      </c>
      <c r="P276" s="25" t="str">
        <f t="shared" si="334"/>
        <v>infini</v>
      </c>
      <c r="Q276" s="25" t="str">
        <f t="shared" si="335"/>
        <v>infini</v>
      </c>
      <c r="R276" s="27">
        <f t="shared" si="336"/>
        <v>1.0798898071625342</v>
      </c>
      <c r="S276" s="26">
        <f t="shared" si="337"/>
        <v>1.0259314646375555</v>
      </c>
      <c r="T276" s="25" t="str">
        <f t="shared" si="338"/>
        <v>infini</v>
      </c>
      <c r="U276" s="25" t="str">
        <f t="shared" si="339"/>
        <v>infini</v>
      </c>
      <c r="V276" s="27">
        <f t="shared" si="340"/>
        <v>1.4848484848484849</v>
      </c>
      <c r="W276" s="26">
        <f t="shared" si="341"/>
        <v>1.3840322225297848</v>
      </c>
      <c r="X276" s="25" t="str">
        <f t="shared" si="342"/>
        <v>infini</v>
      </c>
      <c r="Y276" s="25" t="str">
        <f t="shared" si="343"/>
        <v>infini</v>
      </c>
      <c r="Z276" s="27">
        <f t="shared" si="344"/>
        <v>2.1597796143250685</v>
      </c>
      <c r="AA276" s="26">
        <f t="shared" si="345"/>
        <v>1.9517450941244003</v>
      </c>
      <c r="AB276" s="25" t="str">
        <f t="shared" si="346"/>
        <v>infini</v>
      </c>
      <c r="AC276" s="25" t="str">
        <f t="shared" si="347"/>
        <v>infini</v>
      </c>
      <c r="AD276" s="27">
        <f t="shared" si="348"/>
        <v>2.9696969696969697</v>
      </c>
      <c r="AE276" s="26">
        <f t="shared" si="349"/>
        <v>2.58890785073097</v>
      </c>
      <c r="AF276" s="25" t="str">
        <f t="shared" si="350"/>
        <v>infini</v>
      </c>
      <c r="AG276" s="25" t="str">
        <f t="shared" si="351"/>
        <v>infini</v>
      </c>
    </row>
    <row r="277" spans="1:33" ht="12.75">
      <c r="A277" s="67">
        <v>50</v>
      </c>
      <c r="B277" s="21">
        <f t="shared" si="320"/>
        <v>0.6225589225589225</v>
      </c>
      <c r="C277" s="23" t="str">
        <f t="shared" si="321"/>
        <v>nc</v>
      </c>
      <c r="D277" s="22" t="str">
        <f t="shared" si="322"/>
        <v>nc</v>
      </c>
      <c r="E277" s="22" t="str">
        <f t="shared" si="323"/>
        <v>nc</v>
      </c>
      <c r="F277" s="24">
        <f t="shared" si="324"/>
        <v>0.3712121212121212</v>
      </c>
      <c r="G277" s="23" t="str">
        <f t="shared" si="325"/>
        <v>nc</v>
      </c>
      <c r="H277" s="22" t="str">
        <f t="shared" si="326"/>
        <v>nc</v>
      </c>
      <c r="I277" s="22" t="str">
        <f t="shared" si="327"/>
        <v>nc</v>
      </c>
      <c r="J277" s="24">
        <f t="shared" si="328"/>
        <v>0.5279461279461279</v>
      </c>
      <c r="K277" s="23" t="str">
        <f t="shared" si="329"/>
        <v>nc</v>
      </c>
      <c r="L277" s="22" t="str">
        <f t="shared" si="330"/>
        <v>nc</v>
      </c>
      <c r="M277" s="22" t="str">
        <f t="shared" si="331"/>
        <v>nc</v>
      </c>
      <c r="N277" s="24">
        <f t="shared" si="332"/>
        <v>0.7424242424242424</v>
      </c>
      <c r="O277" s="23">
        <f t="shared" si="333"/>
        <v>0.7319655635597069</v>
      </c>
      <c r="P277" s="22" t="str">
        <f t="shared" si="334"/>
        <v>infini</v>
      </c>
      <c r="Q277" s="22" t="str">
        <f t="shared" si="335"/>
        <v>infini</v>
      </c>
      <c r="R277" s="24">
        <f t="shared" si="336"/>
        <v>1.0798898071625342</v>
      </c>
      <c r="S277" s="23">
        <f t="shared" si="337"/>
        <v>1.0576394049677535</v>
      </c>
      <c r="T277" s="22" t="str">
        <f t="shared" si="338"/>
        <v>infini</v>
      </c>
      <c r="U277" s="22" t="str">
        <f t="shared" si="339"/>
        <v>infini</v>
      </c>
      <c r="V277" s="24">
        <f t="shared" si="340"/>
        <v>1.4848484848484849</v>
      </c>
      <c r="W277" s="23">
        <f t="shared" si="341"/>
        <v>1.4428093913346636</v>
      </c>
      <c r="X277" s="22" t="str">
        <f t="shared" si="342"/>
        <v>infini</v>
      </c>
      <c r="Y277" s="22" t="str">
        <f t="shared" si="343"/>
        <v>infini</v>
      </c>
      <c r="Z277" s="24">
        <f t="shared" si="344"/>
        <v>2.1597796143250685</v>
      </c>
      <c r="AA277" s="23">
        <f t="shared" si="345"/>
        <v>2.0714616212061863</v>
      </c>
      <c r="AB277" s="22" t="str">
        <f t="shared" si="346"/>
        <v>infini</v>
      </c>
      <c r="AC277" s="22" t="str">
        <f t="shared" si="347"/>
        <v>infini</v>
      </c>
      <c r="AD277" s="24">
        <f t="shared" si="348"/>
        <v>2.9696969696969697</v>
      </c>
      <c r="AE277" s="23">
        <f t="shared" si="349"/>
        <v>2.804686230020904</v>
      </c>
      <c r="AF277" s="22" t="str">
        <f t="shared" si="350"/>
        <v>infini</v>
      </c>
      <c r="AG277" s="22" t="str">
        <f t="shared" si="351"/>
        <v>infini</v>
      </c>
    </row>
    <row r="278" spans="1:33" ht="12.75">
      <c r="A278" s="67">
        <v>100</v>
      </c>
      <c r="B278" s="21">
        <f t="shared" si="320"/>
        <v>0.6225589225589225</v>
      </c>
      <c r="C278" s="26" t="str">
        <f t="shared" si="321"/>
        <v>nc</v>
      </c>
      <c r="D278" s="25" t="str">
        <f t="shared" si="322"/>
        <v>nc</v>
      </c>
      <c r="E278" s="25" t="str">
        <f t="shared" si="323"/>
        <v>nc</v>
      </c>
      <c r="F278" s="27">
        <f t="shared" si="324"/>
        <v>0.3712121212121212</v>
      </c>
      <c r="G278" s="26" t="str">
        <f t="shared" si="325"/>
        <v>nc</v>
      </c>
      <c r="H278" s="25" t="str">
        <f t="shared" si="326"/>
        <v>nc</v>
      </c>
      <c r="I278" s="25" t="str">
        <f t="shared" si="327"/>
        <v>nc</v>
      </c>
      <c r="J278" s="27">
        <f t="shared" si="328"/>
        <v>0.5279461279461279</v>
      </c>
      <c r="K278" s="26" t="str">
        <f t="shared" si="329"/>
        <v>nc</v>
      </c>
      <c r="L278" s="25" t="str">
        <f t="shared" si="330"/>
        <v>nc</v>
      </c>
      <c r="M278" s="25" t="str">
        <f t="shared" si="331"/>
        <v>nc</v>
      </c>
      <c r="N278" s="27">
        <f t="shared" si="332"/>
        <v>0.7424242424242424</v>
      </c>
      <c r="O278" s="26">
        <f t="shared" si="333"/>
        <v>0.7371578083365629</v>
      </c>
      <c r="P278" s="25" t="str">
        <f t="shared" si="334"/>
        <v>infini</v>
      </c>
      <c r="Q278" s="25" t="str">
        <f t="shared" si="335"/>
        <v>infini</v>
      </c>
      <c r="R278" s="27">
        <f t="shared" si="336"/>
        <v>1.0798898071625342</v>
      </c>
      <c r="S278" s="26">
        <f t="shared" si="337"/>
        <v>1.0686487993676215</v>
      </c>
      <c r="T278" s="25" t="str">
        <f t="shared" si="338"/>
        <v>infini</v>
      </c>
      <c r="U278" s="25" t="str">
        <f t="shared" si="339"/>
        <v>infini</v>
      </c>
      <c r="V278" s="27">
        <f t="shared" si="340"/>
        <v>1.4848484848484849</v>
      </c>
      <c r="W278" s="26">
        <f t="shared" si="341"/>
        <v>1.4635271122877738</v>
      </c>
      <c r="X278" s="25" t="str">
        <f t="shared" si="342"/>
        <v>infini</v>
      </c>
      <c r="Y278" s="25" t="str">
        <f t="shared" si="343"/>
        <v>infini</v>
      </c>
      <c r="Z278" s="27">
        <f t="shared" si="344"/>
        <v>2.1597796143250685</v>
      </c>
      <c r="AA278" s="26">
        <f t="shared" si="345"/>
        <v>2.1146988943901026</v>
      </c>
      <c r="AB278" s="25" t="str">
        <f t="shared" si="346"/>
        <v>infini</v>
      </c>
      <c r="AC278" s="25" t="str">
        <f t="shared" si="347"/>
        <v>infini</v>
      </c>
      <c r="AD278" s="27">
        <f t="shared" si="348"/>
        <v>2.9696969696969697</v>
      </c>
      <c r="AE278" s="26">
        <f t="shared" si="349"/>
        <v>2.884833898329034</v>
      </c>
      <c r="AF278" s="25" t="str">
        <f t="shared" si="350"/>
        <v>infini</v>
      </c>
      <c r="AG278" s="25" t="str">
        <f t="shared" si="351"/>
        <v>infini</v>
      </c>
    </row>
    <row r="279" spans="1:33" ht="12.75">
      <c r="A279" s="67">
        <v>200</v>
      </c>
      <c r="B279" s="21">
        <f t="shared" si="320"/>
        <v>0.6225589225589225</v>
      </c>
      <c r="C279" s="23" t="str">
        <f t="shared" si="321"/>
        <v>nc</v>
      </c>
      <c r="D279" s="22" t="str">
        <f t="shared" si="322"/>
        <v>nc</v>
      </c>
      <c r="E279" s="22" t="str">
        <f t="shared" si="323"/>
        <v>nc</v>
      </c>
      <c r="F279" s="24">
        <f t="shared" si="324"/>
        <v>0.3712121212121212</v>
      </c>
      <c r="G279" s="23" t="str">
        <f t="shared" si="325"/>
        <v>nc</v>
      </c>
      <c r="H279" s="22" t="str">
        <f t="shared" si="326"/>
        <v>nc</v>
      </c>
      <c r="I279" s="22" t="str">
        <f t="shared" si="327"/>
        <v>nc</v>
      </c>
      <c r="J279" s="24">
        <f t="shared" si="328"/>
        <v>0.5279461279461279</v>
      </c>
      <c r="K279" s="23" t="str">
        <f t="shared" si="329"/>
        <v>nc</v>
      </c>
      <c r="L279" s="22" t="str">
        <f t="shared" si="330"/>
        <v>nc</v>
      </c>
      <c r="M279" s="22" t="str">
        <f t="shared" si="331"/>
        <v>nc</v>
      </c>
      <c r="N279" s="24">
        <f t="shared" si="332"/>
        <v>0.7424242424242424</v>
      </c>
      <c r="O279" s="23">
        <f t="shared" si="333"/>
        <v>0.7397816526903292</v>
      </c>
      <c r="P279" s="22" t="str">
        <f t="shared" si="334"/>
        <v>infini</v>
      </c>
      <c r="Q279" s="22" t="str">
        <f t="shared" si="335"/>
        <v>infini</v>
      </c>
      <c r="R279" s="24">
        <f t="shared" si="336"/>
        <v>1.0798898071625342</v>
      </c>
      <c r="S279" s="23">
        <f t="shared" si="337"/>
        <v>1.074239897171126</v>
      </c>
      <c r="T279" s="22" t="str">
        <f t="shared" si="338"/>
        <v>infini</v>
      </c>
      <c r="U279" s="22" t="str">
        <f t="shared" si="339"/>
        <v>infini</v>
      </c>
      <c r="V279" s="24">
        <f t="shared" si="340"/>
        <v>1.4848484848484849</v>
      </c>
      <c r="W279" s="23">
        <f t="shared" si="341"/>
        <v>1.4741107051122762</v>
      </c>
      <c r="X279" s="22" t="str">
        <f t="shared" si="342"/>
        <v>infini</v>
      </c>
      <c r="Y279" s="22" t="str">
        <f t="shared" si="343"/>
        <v>infini</v>
      </c>
      <c r="Z279" s="24">
        <f t="shared" si="344"/>
        <v>2.1597796143250685</v>
      </c>
      <c r="AA279" s="23">
        <f t="shared" si="345"/>
        <v>2.1370015328079615</v>
      </c>
      <c r="AB279" s="22" t="str">
        <f t="shared" si="346"/>
        <v>infini</v>
      </c>
      <c r="AC279" s="22" t="str">
        <f t="shared" si="347"/>
        <v>infini</v>
      </c>
      <c r="AD279" s="24">
        <f t="shared" si="348"/>
        <v>2.9696969696969697</v>
      </c>
      <c r="AE279" s="23">
        <f t="shared" si="349"/>
        <v>2.926650376970487</v>
      </c>
      <c r="AF279" s="22" t="str">
        <f t="shared" si="350"/>
        <v>infini</v>
      </c>
      <c r="AG279" s="22" t="str">
        <f t="shared" si="351"/>
        <v>infini</v>
      </c>
    </row>
    <row r="280" spans="1:33" ht="12.75">
      <c r="A280" s="29" t="s">
        <v>68</v>
      </c>
      <c r="C280" s="21" t="str">
        <f>IF(OR($C$187/$C$5&lt;2*$C$2,$C$2*1000&lt;$C$5),"nc",B279)</f>
        <v>nc</v>
      </c>
      <c r="D280" s="19" t="str">
        <f>IF(OR($C$187/$C$5&lt;2*$C$2,$C$2*1000&lt;$C$5),"nc","infini")</f>
        <v>nc</v>
      </c>
      <c r="E280" s="19" t="str">
        <f>IF(OR($C$187/$C$5&lt;2*$C$2,$C$2*1000&lt;$C$5),"nc","infini")</f>
        <v>nc</v>
      </c>
      <c r="G280" s="21" t="str">
        <f>IF(OR($C$187/$G$5&lt;2*$C$2,$C$2*1000&lt;$G$5),"nc",F279)</f>
        <v>nc</v>
      </c>
      <c r="H280" s="19" t="str">
        <f>IF(OR($C$187/$G$5&lt;2*$C$2,$C$2*1000&lt;$G$5),"nc","infini")</f>
        <v>nc</v>
      </c>
      <c r="I280" s="19" t="str">
        <f>IF(OR($C$187/$G$5&lt;2*$C$2,$C$2*1000&lt;$G$5),"nc","infini")</f>
        <v>nc</v>
      </c>
      <c r="K280" s="21" t="str">
        <f>IF(OR($C$187/$K$5&lt;2*$C$2,$C$2*1000&lt;$K$5),"nc",J279)</f>
        <v>nc</v>
      </c>
      <c r="L280" s="19" t="str">
        <f>IF(OR($C$187/$K$5&lt;2*$C$2,$C$2*1000&lt;$K$5),"nc","infini")</f>
        <v>nc</v>
      </c>
      <c r="M280" s="19" t="str">
        <f>IF(OR($C$187/$K$5&lt;2*$C$2,$C$2*1000&lt;$K$5),"nc","infini")</f>
        <v>nc</v>
      </c>
      <c r="O280" s="21">
        <f>IF(OR($C$187/$O$5&lt;2*$C$2,$C$2*1000&lt;$O$5),"nc",N279)</f>
        <v>0.7424242424242424</v>
      </c>
      <c r="P280" s="19" t="str">
        <f>IF(OR($C$187/$O$5&lt;2*$C$2,$C$2*1000&lt;$O$5),"nc","infini")</f>
        <v>infini</v>
      </c>
      <c r="Q280" s="19" t="str">
        <f>IF(OR($C$187/$O$5&lt;2*$C$2,$C$2*1000&lt;$O$5),"nc","infini")</f>
        <v>infini</v>
      </c>
      <c r="S280" s="21">
        <f>IF(OR($C$187/$S$5&lt;2*$C$2,$C$2*1000&lt;$S$5),"nc",R279)</f>
        <v>1.0798898071625342</v>
      </c>
      <c r="T280" s="19" t="str">
        <f>IF(OR($C$187/$S$5&lt;2*$C$2,$C$2*1000&lt;$S$5),"nc","infini")</f>
        <v>infini</v>
      </c>
      <c r="U280" s="19" t="str">
        <f>IF(OR($C$187/$S$5&lt;2*$C$2,$C$2*1000&lt;$S$5),"nc","infini")</f>
        <v>infini</v>
      </c>
      <c r="W280" s="21">
        <f>IF(OR($C$187/$W$5&lt;2*$C$2,$C$2*1000&lt;$W$5),"nc",V279)</f>
        <v>1.4848484848484849</v>
      </c>
      <c r="X280" s="19" t="str">
        <f>IF(OR($C$187/$W$5&lt;2*$C$2,$C$2*1000&lt;$W$5),"nc","infini")</f>
        <v>infini</v>
      </c>
      <c r="Y280" s="19" t="str">
        <f>IF(OR($C$187/$W$5&lt;2*$C$2,$C$2*1000&lt;$W$5),"nc","infini")</f>
        <v>infini</v>
      </c>
      <c r="AA280" s="21">
        <f>IF(OR($C$187/$AA$5&lt;2*$C$2,$C$2*1000&lt;$AA$5),"nc",Z279)</f>
        <v>2.1597796143250685</v>
      </c>
      <c r="AB280" s="19" t="str">
        <f>IF(OR($C$187/$AA$5&lt;2*$C$2,$C$2*1000&lt;$AA$5),"nc","infini")</f>
        <v>infini</v>
      </c>
      <c r="AC280" s="19" t="str">
        <f>IF(OR($C$187/$AA$5&lt;2*$C$2,$C$2*1000&lt;$AA$5),"nc","infini")</f>
        <v>infini</v>
      </c>
      <c r="AE280" s="21">
        <f>IF(OR($C$187/$AE$5&lt;2*$C$2,$C$2*1000&lt;$AE$5),"nc",AD279)</f>
        <v>2.9696969696969697</v>
      </c>
      <c r="AF280" s="19" t="str">
        <f>IF(OR($C$187/$AE$5&lt;2*$C$2,$C$2*1000&lt;$AE$5),"nc","infini")</f>
        <v>infini</v>
      </c>
      <c r="AG280" s="19" t="str">
        <f>IF(OR($C$187/$AE$5&lt;2*$C$2,$C$2*1000&lt;$AE$5),"nc","infini")</f>
        <v>infini</v>
      </c>
    </row>
    <row r="283" spans="1:7" ht="26.25">
      <c r="A283" s="57" t="s">
        <v>61</v>
      </c>
      <c r="C283" s="58">
        <f>Résultats!L26</f>
        <v>28</v>
      </c>
      <c r="D283" s="59" t="s">
        <v>60</v>
      </c>
      <c r="F283" s="60" t="s">
        <v>102</v>
      </c>
      <c r="G283" s="28"/>
    </row>
    <row r="284" ht="12.75">
      <c r="A284" s="57"/>
    </row>
    <row r="285" spans="1:31" ht="12.75">
      <c r="A285" s="57" t="s">
        <v>62</v>
      </c>
      <c r="C285" s="61">
        <v>90</v>
      </c>
      <c r="G285" s="61">
        <v>64</v>
      </c>
      <c r="K285" s="61">
        <v>45</v>
      </c>
      <c r="O285" s="61">
        <v>32</v>
      </c>
      <c r="S285" s="61">
        <v>22</v>
      </c>
      <c r="W285" s="61">
        <v>16</v>
      </c>
      <c r="AA285" s="61">
        <v>11</v>
      </c>
      <c r="AE285" s="61">
        <v>8</v>
      </c>
    </row>
    <row r="286" spans="1:33" ht="240.75">
      <c r="A286" s="57" t="s">
        <v>63</v>
      </c>
      <c r="B286" s="62" t="s">
        <v>64</v>
      </c>
      <c r="C286" s="62" t="s">
        <v>65</v>
      </c>
      <c r="D286" s="63" t="s">
        <v>66</v>
      </c>
      <c r="E286" s="63" t="s">
        <v>67</v>
      </c>
      <c r="F286" s="64" t="s">
        <v>64</v>
      </c>
      <c r="G286" s="62" t="s">
        <v>65</v>
      </c>
      <c r="H286" s="63" t="s">
        <v>66</v>
      </c>
      <c r="I286" s="63" t="s">
        <v>67</v>
      </c>
      <c r="J286" s="64" t="s">
        <v>64</v>
      </c>
      <c r="K286" s="62" t="s">
        <v>65</v>
      </c>
      <c r="L286" s="63" t="s">
        <v>66</v>
      </c>
      <c r="M286" s="63" t="s">
        <v>67</v>
      </c>
      <c r="N286" s="64" t="s">
        <v>64</v>
      </c>
      <c r="O286" s="62" t="s">
        <v>65</v>
      </c>
      <c r="P286" s="63" t="s">
        <v>66</v>
      </c>
      <c r="Q286" s="63" t="s">
        <v>67</v>
      </c>
      <c r="R286" s="64" t="s">
        <v>64</v>
      </c>
      <c r="S286" s="62" t="s">
        <v>65</v>
      </c>
      <c r="T286" s="63" t="s">
        <v>66</v>
      </c>
      <c r="U286" s="63" t="s">
        <v>67</v>
      </c>
      <c r="V286" s="64" t="s">
        <v>64</v>
      </c>
      <c r="W286" s="62" t="s">
        <v>65</v>
      </c>
      <c r="X286" s="63" t="s">
        <v>66</v>
      </c>
      <c r="Y286" s="63" t="s">
        <v>67</v>
      </c>
      <c r="Z286" s="64" t="s">
        <v>64</v>
      </c>
      <c r="AA286" s="62" t="s">
        <v>65</v>
      </c>
      <c r="AB286" s="63" t="s">
        <v>66</v>
      </c>
      <c r="AC286" s="63" t="s">
        <v>67</v>
      </c>
      <c r="AD286" s="64" t="s">
        <v>64</v>
      </c>
      <c r="AE286" s="62" t="s">
        <v>65</v>
      </c>
      <c r="AF286" s="63" t="s">
        <v>66</v>
      </c>
      <c r="AG286" s="63" t="s">
        <v>67</v>
      </c>
    </row>
    <row r="287" spans="1:33" ht="12.75">
      <c r="A287" s="65">
        <v>0.5</v>
      </c>
      <c r="B287" s="21">
        <f aca="true" t="shared" si="352" ref="B287:B303">($C$3*($C$3/C$5))/$C$2/1000</f>
        <v>0.6225589225589225</v>
      </c>
      <c r="C287" s="23" t="str">
        <f aca="true" t="shared" si="353" ref="C287:C303">IF(OR($C$283/$C$5&lt;2*$C$2,$C$2*1000&lt;$C$5),"nc",($B287*$A287)/($B287+($A287-$C$283/1000)))</f>
        <v>nc</v>
      </c>
      <c r="D287" s="22" t="str">
        <f aca="true" t="shared" si="354" ref="D287:D303">IF(OR($C$283/$C$5&lt;2*$C$2,$C$2*1000&lt;$C$5),"nc",IF(($B287*$A287)/($B287-($A287-$C$283/1000))&lt;=0,"infini",($B287*$A287)/($B287-($A287-$C$283/1000))))</f>
        <v>nc</v>
      </c>
      <c r="E287" s="22" t="str">
        <f aca="true" t="shared" si="355" ref="E287:E303">IF(OR(C287="nc",D287="nc"),"nc",IF(D287="infini","infini",D287-C287))</f>
        <v>nc</v>
      </c>
      <c r="F287" s="24">
        <f aca="true" t="shared" si="356" ref="F287:F303">($C$283*($C$283/G$5))/$C$2/1000</f>
        <v>0.3712121212121212</v>
      </c>
      <c r="G287" s="23" t="str">
        <f aca="true" t="shared" si="357" ref="G287:G303">IF(OR($C$283/$G$5&lt;2*$C$2,$C$2*1000&lt;$G$5),"nc",($F287*$A287)/($F287+($A287-$C$283/1000)))</f>
        <v>nc</v>
      </c>
      <c r="H287" s="22" t="str">
        <f aca="true" t="shared" si="358" ref="H287:H303">IF(OR($C$283/$G$5&lt;2*$C$2,$C$2*1000&lt;$G$5),"nc",IF(($F287*$A287)/($F287-($A287-$C$283/1000))&lt;=0,"infini",($F287*$A287)/($F287-($A287-$C$283/1000))))</f>
        <v>nc</v>
      </c>
      <c r="I287" s="22" t="str">
        <f aca="true" t="shared" si="359" ref="I287:I303">IF(OR($C$283/$G$5&lt;2*$C$2,$C$2*1000&lt;$G$5),"nc",IF(H287="infini","infini",H287-G287))</f>
        <v>nc</v>
      </c>
      <c r="J287" s="24">
        <f aca="true" t="shared" si="360" ref="J287:J303">($C$283*($C$283/K$5))/$C$2/1000</f>
        <v>0.5279461279461279</v>
      </c>
      <c r="K287" s="23" t="str">
        <f aca="true" t="shared" si="361" ref="K287:K303">IF(OR($C$283/$K$5&lt;2*$C$2,$C$2*1000&lt;$K$5),"nc",($J287*$A287)/($J287+($A287-$C$283/1000)))</f>
        <v>nc</v>
      </c>
      <c r="L287" s="22" t="str">
        <f aca="true" t="shared" si="362" ref="L287:L303">IF(OR($C$283/$K$5&lt;2*$C$2,$C$2*1000&lt;$K$5),"nc",IF(($J287*$A287)/($J287-($A287-$C$283/1000))&lt;=0,"infini",($J287*$A287)/($J287-($A287-$C$283/1000))))</f>
        <v>nc</v>
      </c>
      <c r="M287" s="22" t="str">
        <f aca="true" t="shared" si="363" ref="M287:M303">IF(OR($C$283/$K$5&lt;2*$C$2,$C$2*1000&lt;$K$5),"nc",IF(L287="infini","infini",L287-K287))</f>
        <v>nc</v>
      </c>
      <c r="N287" s="24">
        <f aca="true" t="shared" si="364" ref="N287:N303">($C$283*($C$283/O$5))/$C$2/1000</f>
        <v>0.7424242424242424</v>
      </c>
      <c r="O287" s="23">
        <f aca="true" t="shared" si="365" ref="O287:O303">IF(OR($C$283/$O$5&lt;2*$C$2,$C$2*1000&lt;$O$5),"nc",($N287*$A287)/($N287+($A287-$C$283/1000)))</f>
        <v>0.30566922846591477</v>
      </c>
      <c r="P287" s="22">
        <f aca="true" t="shared" si="366" ref="P287:P303">IF(OR($C$283/$O$5&lt;2*$C$2,$C$2*1000&lt;$O$5),"nc",IF(($N287*$A287)/($N287-($A287-$C$283/1000))&lt;=0,"infini",($N287*$A287)/($N287-($A287-$C$283/1000))))</f>
        <v>1.372702823845809</v>
      </c>
      <c r="Q287" s="22">
        <f aca="true" t="shared" si="367" ref="Q287:Q303">IF(OR($C$283/$O$5&lt;2*$C$2,$C$2*1000&lt;$O$5),"nc",IF(P287="infini","infini",P287-O287))</f>
        <v>1.0670335953798942</v>
      </c>
      <c r="R287" s="24">
        <f aca="true" t="shared" si="368" ref="R287:R303">($C$283*($C$283/S$5))/$C$2/1000</f>
        <v>1.0798898071625342</v>
      </c>
      <c r="S287" s="23">
        <f aca="true" t="shared" si="369" ref="S287:S303">IF(OR($C$283/$S$5&lt;2*$C$2,$C$2*1000&lt;$S$5),"nc",($R287*$A287)/($R287+($A287-$C$283/1000)))</f>
        <v>0.3479273470894812</v>
      </c>
      <c r="T287" s="22">
        <f aca="true" t="shared" si="370" ref="T287:T303">IF(OR($C$283/$S$5&lt;2*$C$2,$C$2*1000&lt;$S$5),"nc",IF(($R287*$A287)/($R287-($A287-$C$283/1000))&lt;=0,"infini",($R287*$A287)/($R287-($A287-$C$283/1000))))</f>
        <v>0.8882282565348223</v>
      </c>
      <c r="U287" s="22">
        <f aca="true" t="shared" si="371" ref="U287:U303">IF(OR($C$283/$S$5&lt;2*$C$2,$C$2*1000&lt;$S$5),"nc",IF(T287="infini","infini",T287-S287))</f>
        <v>0.540300909445341</v>
      </c>
      <c r="V287" s="24">
        <f aca="true" t="shared" si="372" ref="V287:V303">($C$283*($C$283/W$5))/$C$2/1000</f>
        <v>1.4848484848484849</v>
      </c>
      <c r="W287" s="23">
        <f aca="true" t="shared" si="373" ref="W287:W303">IF(OR($C$283/$W$5&lt;2*$C$2,$C$2*1000&lt;$W$5),"nc",($V287*$A287)/($V287+($A287-$C$283/1000)))</f>
        <v>0.37939791873141726</v>
      </c>
      <c r="X287" s="22">
        <f aca="true" t="shared" si="374" ref="X287:X303">IF(OR($C$283/$W$5&lt;2*$C$2,$C$2*1000&lt;$W$5),"nc",IF(($V287*$A287)/($V287-($A287-$C$283/1000))&lt;=0,"infini",($V287*$A287)/($V287-($A287-$C$283/1000))))</f>
        <v>0.7330062230732408</v>
      </c>
      <c r="Y287" s="22">
        <f aca="true" t="shared" si="375" ref="Y287:Y303">IF(OR($C$283/$W$5&lt;2*$C$2,$C$2*1000&lt;$W$5),"nc",IF(X287="infini","infini",X287-W287))</f>
        <v>0.35360830434182355</v>
      </c>
      <c r="Z287" s="24">
        <f aca="true" t="shared" si="376" ref="Z287:Z303">($C$283*($C$283/AA$5))/$C$2/1000</f>
        <v>2.1597796143250685</v>
      </c>
      <c r="AA287" s="23">
        <f aca="true" t="shared" si="377" ref="AA287:AA303">IF(OR($C$283/$AA$5&lt;2*$C$2,$C$2*1000&lt;$AA$5),"nc",($Z287*$A287)/($Z287+($A287-$C$283/1000)))</f>
        <v>0.410326837887403</v>
      </c>
      <c r="AB287" s="22">
        <f aca="true" t="shared" si="378" ref="AB287:AB303">IF(OR($C$283/$AA$5&lt;2*$C$2,$C$2*1000&lt;$AA$5),"nc",IF(($Z287*$A287)/($Z287-($A287-$C$283/1000))&lt;=0,"infini",($Z287*$A287)/($Z287-($A287-$C$283/1000))))</f>
        <v>0.6398286826058003</v>
      </c>
      <c r="AC287" s="22">
        <f aca="true" t="shared" si="379" ref="AC287:AC303">IF(OR($C$283/$AA$5&lt;2*$C$2,$C$2*1000&lt;$AA$5),"nc",IF(AB287="infini","infini",AB287-AA287))</f>
        <v>0.2295018447183973</v>
      </c>
      <c r="AD287" s="24">
        <f aca="true" t="shared" si="380" ref="AD287:AD303">($C$283*($C$283/AE$5))/$C$2/1000</f>
        <v>2.9696969696969697</v>
      </c>
      <c r="AE287" s="23">
        <f aca="true" t="shared" si="381" ref="AE287:AE303">IF(OR($C$283/$AE$5&lt;2*$C$2,$C$2*1000&lt;$AE$5),"nc",($AD287*$A287)/($AD287+($A287-$C$283/1000)))</f>
        <v>0.4314291751778545</v>
      </c>
      <c r="AF287" s="22">
        <f aca="true" t="shared" si="382" ref="AF287:AF303">IF(OR($C$283/$AE$5&lt;2*$C$2,$C$2*1000&lt;$AE$5),"nc",IF(($AD287*$A287)/($AD287-($A287-$C$283/1000))&lt;=0,"infini",($AD287*$A287)/($AD287-($A287-$C$283/1000))))</f>
        <v>0.5944870426089488</v>
      </c>
      <c r="AG287" s="22">
        <f aca="true" t="shared" si="383" ref="AG287:AG303">IF(OR($C$283/$AE$5&lt;2*$C$2,$C$2*1000&lt;$AE$5),"nc",IF(AF287="infini","infini",AF287-AE287))</f>
        <v>0.1630578674310943</v>
      </c>
    </row>
    <row r="288" spans="1:33" ht="12.75">
      <c r="A288" s="67">
        <v>0.75</v>
      </c>
      <c r="B288" s="21">
        <f t="shared" si="352"/>
        <v>0.6225589225589225</v>
      </c>
      <c r="C288" s="26" t="str">
        <f t="shared" si="353"/>
        <v>nc</v>
      </c>
      <c r="D288" s="25" t="str">
        <f t="shared" si="354"/>
        <v>nc</v>
      </c>
      <c r="E288" s="25" t="str">
        <f t="shared" si="355"/>
        <v>nc</v>
      </c>
      <c r="F288" s="27">
        <f t="shared" si="356"/>
        <v>0.3712121212121212</v>
      </c>
      <c r="G288" s="26" t="str">
        <f t="shared" si="357"/>
        <v>nc</v>
      </c>
      <c r="H288" s="25" t="str">
        <f t="shared" si="358"/>
        <v>nc</v>
      </c>
      <c r="I288" s="25" t="str">
        <f t="shared" si="359"/>
        <v>nc</v>
      </c>
      <c r="J288" s="27">
        <f t="shared" si="360"/>
        <v>0.5279461279461279</v>
      </c>
      <c r="K288" s="26" t="str">
        <f t="shared" si="361"/>
        <v>nc</v>
      </c>
      <c r="L288" s="25" t="str">
        <f t="shared" si="362"/>
        <v>nc</v>
      </c>
      <c r="M288" s="25" t="str">
        <f t="shared" si="363"/>
        <v>nc</v>
      </c>
      <c r="N288" s="27">
        <f t="shared" si="364"/>
        <v>0.7424242424242424</v>
      </c>
      <c r="O288" s="26">
        <f t="shared" si="365"/>
        <v>0.3802301038778298</v>
      </c>
      <c r="P288" s="25">
        <f t="shared" si="366"/>
        <v>27.262611275964353</v>
      </c>
      <c r="Q288" s="25">
        <f t="shared" si="367"/>
        <v>26.882381172086525</v>
      </c>
      <c r="R288" s="27">
        <f t="shared" si="368"/>
        <v>1.0798898071625342</v>
      </c>
      <c r="S288" s="26">
        <f t="shared" si="369"/>
        <v>0.4494821781845201</v>
      </c>
      <c r="T288" s="25">
        <f t="shared" si="370"/>
        <v>2.263035546592362</v>
      </c>
      <c r="U288" s="25">
        <f t="shared" si="371"/>
        <v>1.8135533684078418</v>
      </c>
      <c r="V288" s="27">
        <f t="shared" si="372"/>
        <v>1.4848484848484849</v>
      </c>
      <c r="W288" s="26">
        <f t="shared" si="373"/>
        <v>0.5046274682119024</v>
      </c>
      <c r="X288" s="25">
        <f t="shared" si="374"/>
        <v>1.459839516961945</v>
      </c>
      <c r="Y288" s="25">
        <f t="shared" si="375"/>
        <v>0.9552120487500425</v>
      </c>
      <c r="Z288" s="27">
        <f t="shared" si="376"/>
        <v>2.1597796143250685</v>
      </c>
      <c r="AA288" s="26">
        <f t="shared" si="377"/>
        <v>0.5620952770613505</v>
      </c>
      <c r="AB288" s="25">
        <f t="shared" si="378"/>
        <v>1.1266223937277025</v>
      </c>
      <c r="AC288" s="25">
        <f t="shared" si="379"/>
        <v>0.5645271166663519</v>
      </c>
      <c r="AD288" s="27">
        <f t="shared" si="380"/>
        <v>2.9696969696969697</v>
      </c>
      <c r="AE288" s="26">
        <f t="shared" si="381"/>
        <v>0.6033194884507412</v>
      </c>
      <c r="AF288" s="25">
        <f t="shared" si="382"/>
        <v>0.9909132580149379</v>
      </c>
      <c r="AG288" s="25">
        <f t="shared" si="383"/>
        <v>0.38759376956419667</v>
      </c>
    </row>
    <row r="289" spans="1:33" ht="12.75">
      <c r="A289" s="67">
        <v>1</v>
      </c>
      <c r="B289" s="21">
        <f t="shared" si="352"/>
        <v>0.6225589225589225</v>
      </c>
      <c r="C289" s="23" t="str">
        <f t="shared" si="353"/>
        <v>nc</v>
      </c>
      <c r="D289" s="22" t="str">
        <f t="shared" si="354"/>
        <v>nc</v>
      </c>
      <c r="E289" s="22" t="str">
        <f t="shared" si="355"/>
        <v>nc</v>
      </c>
      <c r="F289" s="24">
        <f t="shared" si="356"/>
        <v>0.3712121212121212</v>
      </c>
      <c r="G289" s="23" t="str">
        <f t="shared" si="357"/>
        <v>nc</v>
      </c>
      <c r="H289" s="22" t="str">
        <f t="shared" si="358"/>
        <v>nc</v>
      </c>
      <c r="I289" s="22" t="str">
        <f t="shared" si="359"/>
        <v>nc</v>
      </c>
      <c r="J289" s="24">
        <f t="shared" si="360"/>
        <v>0.5279461279461279</v>
      </c>
      <c r="K289" s="23" t="str">
        <f t="shared" si="361"/>
        <v>nc</v>
      </c>
      <c r="L289" s="22" t="str">
        <f t="shared" si="362"/>
        <v>nc</v>
      </c>
      <c r="M289" s="22" t="str">
        <f t="shared" si="363"/>
        <v>nc</v>
      </c>
      <c r="N289" s="24">
        <f t="shared" si="364"/>
        <v>0.7424242424242424</v>
      </c>
      <c r="O289" s="23">
        <f t="shared" si="365"/>
        <v>0.433045814479638</v>
      </c>
      <c r="P289" s="22" t="str">
        <f t="shared" si="366"/>
        <v>infini</v>
      </c>
      <c r="Q289" s="22" t="str">
        <f t="shared" si="367"/>
        <v>infini</v>
      </c>
      <c r="R289" s="24">
        <f t="shared" si="368"/>
        <v>1.0798898071625342</v>
      </c>
      <c r="S289" s="23">
        <f t="shared" si="369"/>
        <v>0.5262903511645516</v>
      </c>
      <c r="T289" s="22">
        <f t="shared" si="370"/>
        <v>10.009192115207858</v>
      </c>
      <c r="U289" s="22">
        <f t="shared" si="371"/>
        <v>9.482901764043307</v>
      </c>
      <c r="V289" s="24">
        <f t="shared" si="372"/>
        <v>1.4848484848484849</v>
      </c>
      <c r="W289" s="23">
        <f t="shared" si="373"/>
        <v>0.6043712072623217</v>
      </c>
      <c r="X289" s="22">
        <f t="shared" si="374"/>
        <v>2.8952966201843533</v>
      </c>
      <c r="Y289" s="22">
        <f t="shared" si="375"/>
        <v>2.2909254129220313</v>
      </c>
      <c r="Z289" s="24">
        <f t="shared" si="376"/>
        <v>2.1597796143250685</v>
      </c>
      <c r="AA289" s="23">
        <f t="shared" si="377"/>
        <v>0.6896333332160487</v>
      </c>
      <c r="AB289" s="22">
        <f t="shared" si="378"/>
        <v>1.8183336271117256</v>
      </c>
      <c r="AC289" s="22">
        <f t="shared" si="379"/>
        <v>1.128700293895677</v>
      </c>
      <c r="AD289" s="24">
        <f t="shared" si="380"/>
        <v>2.9696969696969697</v>
      </c>
      <c r="AE289" s="23">
        <f t="shared" si="381"/>
        <v>0.7534057012823273</v>
      </c>
      <c r="AF289" s="22">
        <f t="shared" si="382"/>
        <v>1.4865602815363146</v>
      </c>
      <c r="AG289" s="22">
        <f t="shared" si="383"/>
        <v>0.7331545802539873</v>
      </c>
    </row>
    <row r="290" spans="1:33" ht="12.75">
      <c r="A290" s="67">
        <v>1.25</v>
      </c>
      <c r="B290" s="21">
        <f t="shared" si="352"/>
        <v>0.6225589225589225</v>
      </c>
      <c r="C290" s="26" t="str">
        <f t="shared" si="353"/>
        <v>nc</v>
      </c>
      <c r="D290" s="25" t="str">
        <f t="shared" si="354"/>
        <v>nc</v>
      </c>
      <c r="E290" s="25" t="str">
        <f t="shared" si="355"/>
        <v>nc</v>
      </c>
      <c r="F290" s="27">
        <f t="shared" si="356"/>
        <v>0.3712121212121212</v>
      </c>
      <c r="G290" s="26" t="str">
        <f t="shared" si="357"/>
        <v>nc</v>
      </c>
      <c r="H290" s="25" t="str">
        <f t="shared" si="358"/>
        <v>nc</v>
      </c>
      <c r="I290" s="25" t="str">
        <f t="shared" si="359"/>
        <v>nc</v>
      </c>
      <c r="J290" s="27">
        <f t="shared" si="360"/>
        <v>0.5279461279461279</v>
      </c>
      <c r="K290" s="26" t="str">
        <f t="shared" si="361"/>
        <v>nc</v>
      </c>
      <c r="L290" s="25" t="str">
        <f t="shared" si="362"/>
        <v>nc</v>
      </c>
      <c r="M290" s="25" t="str">
        <f t="shared" si="363"/>
        <v>nc</v>
      </c>
      <c r="N290" s="27">
        <f t="shared" si="364"/>
        <v>0.7424242424242424</v>
      </c>
      <c r="O290" s="26">
        <f t="shared" si="365"/>
        <v>0.47241847406904636</v>
      </c>
      <c r="P290" s="25" t="str">
        <f t="shared" si="366"/>
        <v>infini</v>
      </c>
      <c r="Q290" s="25" t="str">
        <f t="shared" si="367"/>
        <v>infini</v>
      </c>
      <c r="R290" s="27">
        <f t="shared" si="368"/>
        <v>1.0798898071625342</v>
      </c>
      <c r="S290" s="26">
        <f t="shared" si="369"/>
        <v>0.5864148035031701</v>
      </c>
      <c r="T290" s="25" t="str">
        <f t="shared" si="370"/>
        <v>infini</v>
      </c>
      <c r="U290" s="25" t="str">
        <f t="shared" si="371"/>
        <v>infini</v>
      </c>
      <c r="V290" s="27">
        <f t="shared" si="372"/>
        <v>1.4848484848484849</v>
      </c>
      <c r="W290" s="26">
        <f t="shared" si="373"/>
        <v>0.6856906163938831</v>
      </c>
      <c r="X290" s="25">
        <f t="shared" si="374"/>
        <v>7.061332718468987</v>
      </c>
      <c r="Y290" s="25">
        <f t="shared" si="375"/>
        <v>6.375642102075104</v>
      </c>
      <c r="Z290" s="27">
        <f t="shared" si="376"/>
        <v>2.1597796143250685</v>
      </c>
      <c r="AA290" s="26">
        <f t="shared" si="377"/>
        <v>0.7983147412890013</v>
      </c>
      <c r="AB290" s="25">
        <f t="shared" si="378"/>
        <v>2.878847520959773</v>
      </c>
      <c r="AC290" s="25">
        <f t="shared" si="379"/>
        <v>2.0805327796707718</v>
      </c>
      <c r="AD290" s="27">
        <f t="shared" si="380"/>
        <v>2.9696969696969697</v>
      </c>
      <c r="AE290" s="26">
        <f t="shared" si="381"/>
        <v>0.8855891155675721</v>
      </c>
      <c r="AF290" s="25">
        <f t="shared" si="382"/>
        <v>2.124007351666262</v>
      </c>
      <c r="AG290" s="25">
        <f t="shared" si="383"/>
        <v>1.23841823609869</v>
      </c>
    </row>
    <row r="291" spans="1:33" ht="12.75">
      <c r="A291" s="67">
        <v>1.5</v>
      </c>
      <c r="B291" s="21">
        <f t="shared" si="352"/>
        <v>0.6225589225589225</v>
      </c>
      <c r="C291" s="23" t="str">
        <f t="shared" si="353"/>
        <v>nc</v>
      </c>
      <c r="D291" s="22" t="str">
        <f t="shared" si="354"/>
        <v>nc</v>
      </c>
      <c r="E291" s="22" t="str">
        <f t="shared" si="355"/>
        <v>nc</v>
      </c>
      <c r="F291" s="24">
        <f t="shared" si="356"/>
        <v>0.3712121212121212</v>
      </c>
      <c r="G291" s="23" t="str">
        <f t="shared" si="357"/>
        <v>nc</v>
      </c>
      <c r="H291" s="22" t="str">
        <f t="shared" si="358"/>
        <v>nc</v>
      </c>
      <c r="I291" s="22" t="str">
        <f t="shared" si="359"/>
        <v>nc</v>
      </c>
      <c r="J291" s="24">
        <f t="shared" si="360"/>
        <v>0.5279461279461279</v>
      </c>
      <c r="K291" s="23" t="str">
        <f t="shared" si="361"/>
        <v>nc</v>
      </c>
      <c r="L291" s="22" t="str">
        <f t="shared" si="362"/>
        <v>nc</v>
      </c>
      <c r="M291" s="22" t="str">
        <f t="shared" si="363"/>
        <v>nc</v>
      </c>
      <c r="N291" s="24">
        <f t="shared" si="364"/>
        <v>0.7424242424242424</v>
      </c>
      <c r="O291" s="23">
        <f t="shared" si="365"/>
        <v>0.5029010892769172</v>
      </c>
      <c r="P291" s="22" t="str">
        <f t="shared" si="366"/>
        <v>infini</v>
      </c>
      <c r="Q291" s="22" t="str">
        <f t="shared" si="367"/>
        <v>infini</v>
      </c>
      <c r="R291" s="24">
        <f t="shared" si="368"/>
        <v>1.0798898071625342</v>
      </c>
      <c r="S291" s="23">
        <f t="shared" si="369"/>
        <v>0.6347588779881166</v>
      </c>
      <c r="T291" s="22" t="str">
        <f t="shared" si="370"/>
        <v>infini</v>
      </c>
      <c r="U291" s="22" t="str">
        <f t="shared" si="371"/>
        <v>infini</v>
      </c>
      <c r="V291" s="24">
        <f t="shared" si="372"/>
        <v>1.4848484848484849</v>
      </c>
      <c r="W291" s="23">
        <f t="shared" si="373"/>
        <v>0.7532589981142905</v>
      </c>
      <c r="X291" s="22">
        <f t="shared" si="374"/>
        <v>173.34905660377308</v>
      </c>
      <c r="Y291" s="22">
        <f t="shared" si="375"/>
        <v>172.5957976056588</v>
      </c>
      <c r="Z291" s="24">
        <f t="shared" si="376"/>
        <v>2.1597796143250685</v>
      </c>
      <c r="AA291" s="23">
        <f t="shared" si="377"/>
        <v>0.8920335938637798</v>
      </c>
      <c r="AB291" s="22">
        <f t="shared" si="378"/>
        <v>4.710330684439889</v>
      </c>
      <c r="AC291" s="22">
        <f t="shared" si="379"/>
        <v>3.8182970905761087</v>
      </c>
      <c r="AD291" s="24">
        <f t="shared" si="380"/>
        <v>2.9696969696969697</v>
      </c>
      <c r="AE291" s="23">
        <f t="shared" si="381"/>
        <v>1.0028926973037877</v>
      </c>
      <c r="AF291" s="22">
        <f t="shared" si="382"/>
        <v>2.974263515700874</v>
      </c>
      <c r="AG291" s="22">
        <f t="shared" si="383"/>
        <v>1.9713708183970864</v>
      </c>
    </row>
    <row r="292" spans="1:33" ht="12.75">
      <c r="A292" s="67">
        <v>1.75</v>
      </c>
      <c r="B292" s="21">
        <f t="shared" si="352"/>
        <v>0.6225589225589225</v>
      </c>
      <c r="C292" s="26" t="str">
        <f t="shared" si="353"/>
        <v>nc</v>
      </c>
      <c r="D292" s="25" t="str">
        <f t="shared" si="354"/>
        <v>nc</v>
      </c>
      <c r="E292" s="25" t="str">
        <f t="shared" si="355"/>
        <v>nc</v>
      </c>
      <c r="F292" s="27">
        <f t="shared" si="356"/>
        <v>0.3712121212121212</v>
      </c>
      <c r="G292" s="26" t="str">
        <f t="shared" si="357"/>
        <v>nc</v>
      </c>
      <c r="H292" s="25" t="str">
        <f t="shared" si="358"/>
        <v>nc</v>
      </c>
      <c r="I292" s="25" t="str">
        <f t="shared" si="359"/>
        <v>nc</v>
      </c>
      <c r="J292" s="27">
        <f t="shared" si="360"/>
        <v>0.5279461279461279</v>
      </c>
      <c r="K292" s="26" t="str">
        <f t="shared" si="361"/>
        <v>nc</v>
      </c>
      <c r="L292" s="25" t="str">
        <f t="shared" si="362"/>
        <v>nc</v>
      </c>
      <c r="M292" s="25" t="str">
        <f t="shared" si="363"/>
        <v>nc</v>
      </c>
      <c r="N292" s="27">
        <f t="shared" si="364"/>
        <v>0.7424242424242424</v>
      </c>
      <c r="O292" s="26">
        <f t="shared" si="365"/>
        <v>0.527199173695989</v>
      </c>
      <c r="P292" s="25" t="str">
        <f t="shared" si="366"/>
        <v>infini</v>
      </c>
      <c r="Q292" s="25" t="str">
        <f t="shared" si="367"/>
        <v>infini</v>
      </c>
      <c r="R292" s="27">
        <f t="shared" si="368"/>
        <v>1.0798898071625342</v>
      </c>
      <c r="S292" s="26">
        <f t="shared" si="369"/>
        <v>0.6744759046924252</v>
      </c>
      <c r="T292" s="25" t="str">
        <f t="shared" si="370"/>
        <v>infini</v>
      </c>
      <c r="U292" s="25" t="str">
        <f t="shared" si="371"/>
        <v>infini</v>
      </c>
      <c r="V292" s="27">
        <f t="shared" si="372"/>
        <v>1.4848484848484849</v>
      </c>
      <c r="W292" s="26">
        <f t="shared" si="373"/>
        <v>0.810292366715174</v>
      </c>
      <c r="X292" s="25" t="str">
        <f t="shared" si="374"/>
        <v>infini</v>
      </c>
      <c r="Y292" s="25" t="str">
        <f t="shared" si="375"/>
        <v>infini</v>
      </c>
      <c r="Z292" s="27">
        <f t="shared" si="376"/>
        <v>2.1597796143250685</v>
      </c>
      <c r="AA292" s="26">
        <f t="shared" si="377"/>
        <v>0.9736808115331499</v>
      </c>
      <c r="AB292" s="25">
        <f t="shared" si="378"/>
        <v>8.633600563826981</v>
      </c>
      <c r="AC292" s="25">
        <f t="shared" si="379"/>
        <v>7.659919752293831</v>
      </c>
      <c r="AD292" s="27">
        <f t="shared" si="380"/>
        <v>2.9696969696969697</v>
      </c>
      <c r="AE292" s="26">
        <f t="shared" si="381"/>
        <v>1.1076950899719684</v>
      </c>
      <c r="AF292" s="25">
        <f t="shared" si="382"/>
        <v>4.1652499149949</v>
      </c>
      <c r="AG292" s="25">
        <f t="shared" si="383"/>
        <v>3.0575548250229314</v>
      </c>
    </row>
    <row r="293" spans="1:33" ht="12.75">
      <c r="A293" s="67">
        <v>2</v>
      </c>
      <c r="B293" s="21">
        <f t="shared" si="352"/>
        <v>0.6225589225589225</v>
      </c>
      <c r="C293" s="23" t="str">
        <f t="shared" si="353"/>
        <v>nc</v>
      </c>
      <c r="D293" s="22" t="str">
        <f t="shared" si="354"/>
        <v>nc</v>
      </c>
      <c r="E293" s="22" t="str">
        <f t="shared" si="355"/>
        <v>nc</v>
      </c>
      <c r="F293" s="24">
        <f t="shared" si="356"/>
        <v>0.3712121212121212</v>
      </c>
      <c r="G293" s="23" t="str">
        <f t="shared" si="357"/>
        <v>nc</v>
      </c>
      <c r="H293" s="22" t="str">
        <f t="shared" si="358"/>
        <v>nc</v>
      </c>
      <c r="I293" s="22" t="str">
        <f t="shared" si="359"/>
        <v>nc</v>
      </c>
      <c r="J293" s="24">
        <f t="shared" si="360"/>
        <v>0.5279461279461279</v>
      </c>
      <c r="K293" s="23" t="str">
        <f t="shared" si="361"/>
        <v>nc</v>
      </c>
      <c r="L293" s="22" t="str">
        <f t="shared" si="362"/>
        <v>nc</v>
      </c>
      <c r="M293" s="22" t="str">
        <f t="shared" si="363"/>
        <v>nc</v>
      </c>
      <c r="N293" s="24">
        <f t="shared" si="364"/>
        <v>0.7424242424242424</v>
      </c>
      <c r="O293" s="23">
        <f t="shared" si="365"/>
        <v>0.5470215236223989</v>
      </c>
      <c r="P293" s="22" t="str">
        <f t="shared" si="366"/>
        <v>infini</v>
      </c>
      <c r="Q293" s="22" t="str">
        <f t="shared" si="367"/>
        <v>infini</v>
      </c>
      <c r="R293" s="24">
        <f t="shared" si="368"/>
        <v>1.0798898071625342</v>
      </c>
      <c r="S293" s="23">
        <f t="shared" si="369"/>
        <v>0.7076859751804417</v>
      </c>
      <c r="T293" s="22" t="str">
        <f t="shared" si="370"/>
        <v>infini</v>
      </c>
      <c r="U293" s="22" t="str">
        <f t="shared" si="371"/>
        <v>infini</v>
      </c>
      <c r="V293" s="24">
        <f t="shared" si="372"/>
        <v>1.4848484848484849</v>
      </c>
      <c r="W293" s="23">
        <f t="shared" si="373"/>
        <v>0.8590764052035486</v>
      </c>
      <c r="X293" s="22" t="str">
        <f t="shared" si="374"/>
        <v>infini</v>
      </c>
      <c r="Y293" s="22" t="str">
        <f t="shared" si="375"/>
        <v>infini</v>
      </c>
      <c r="Z293" s="24">
        <f t="shared" si="376"/>
        <v>2.1597796143250685</v>
      </c>
      <c r="AA293" s="23">
        <f t="shared" si="377"/>
        <v>1.0454476356081597</v>
      </c>
      <c r="AB293" s="22">
        <f t="shared" si="378"/>
        <v>23.003344874127144</v>
      </c>
      <c r="AC293" s="22">
        <f t="shared" si="379"/>
        <v>21.957897238518985</v>
      </c>
      <c r="AD293" s="24">
        <f t="shared" si="380"/>
        <v>2.9696969696969697</v>
      </c>
      <c r="AE293" s="23">
        <f t="shared" si="381"/>
        <v>1.2018935956241261</v>
      </c>
      <c r="AF293" s="22">
        <f t="shared" si="382"/>
        <v>5.953104118576114</v>
      </c>
      <c r="AG293" s="22">
        <f t="shared" si="383"/>
        <v>4.751210522951988</v>
      </c>
    </row>
    <row r="294" spans="1:33" ht="12.75">
      <c r="A294" s="67">
        <v>2.25</v>
      </c>
      <c r="B294" s="21">
        <f t="shared" si="352"/>
        <v>0.6225589225589225</v>
      </c>
      <c r="C294" s="26" t="str">
        <f t="shared" si="353"/>
        <v>nc</v>
      </c>
      <c r="D294" s="25" t="str">
        <f t="shared" si="354"/>
        <v>nc</v>
      </c>
      <c r="E294" s="25" t="str">
        <f t="shared" si="355"/>
        <v>nc</v>
      </c>
      <c r="F294" s="27">
        <f t="shared" si="356"/>
        <v>0.3712121212121212</v>
      </c>
      <c r="G294" s="26" t="str">
        <f t="shared" si="357"/>
        <v>nc</v>
      </c>
      <c r="H294" s="25" t="str">
        <f t="shared" si="358"/>
        <v>nc</v>
      </c>
      <c r="I294" s="25" t="str">
        <f t="shared" si="359"/>
        <v>nc</v>
      </c>
      <c r="J294" s="27">
        <f t="shared" si="360"/>
        <v>0.5279461279461279</v>
      </c>
      <c r="K294" s="26" t="str">
        <f t="shared" si="361"/>
        <v>nc</v>
      </c>
      <c r="L294" s="25" t="str">
        <f t="shared" si="362"/>
        <v>nc</v>
      </c>
      <c r="M294" s="25" t="str">
        <f t="shared" si="363"/>
        <v>nc</v>
      </c>
      <c r="N294" s="27">
        <f t="shared" si="364"/>
        <v>0.7424242424242424</v>
      </c>
      <c r="O294" s="26">
        <f t="shared" si="365"/>
        <v>0.5635005008893341</v>
      </c>
      <c r="P294" s="25" t="str">
        <f t="shared" si="366"/>
        <v>infini</v>
      </c>
      <c r="Q294" s="25" t="str">
        <f t="shared" si="367"/>
        <v>infini</v>
      </c>
      <c r="R294" s="27">
        <f t="shared" si="368"/>
        <v>1.0798898071625342</v>
      </c>
      <c r="S294" s="26">
        <f t="shared" si="369"/>
        <v>0.7358670967289789</v>
      </c>
      <c r="T294" s="25" t="str">
        <f t="shared" si="370"/>
        <v>infini</v>
      </c>
      <c r="U294" s="25" t="str">
        <f t="shared" si="371"/>
        <v>infini</v>
      </c>
      <c r="V294" s="27">
        <f t="shared" si="372"/>
        <v>1.4848484848484849</v>
      </c>
      <c r="W294" s="26">
        <f t="shared" si="373"/>
        <v>0.9012801857332047</v>
      </c>
      <c r="X294" s="25" t="str">
        <f t="shared" si="374"/>
        <v>infini</v>
      </c>
      <c r="Y294" s="25" t="str">
        <f t="shared" si="375"/>
        <v>infini</v>
      </c>
      <c r="Z294" s="27">
        <f t="shared" si="376"/>
        <v>2.1597796143250685</v>
      </c>
      <c r="AA294" s="26">
        <f t="shared" si="377"/>
        <v>1.1090252271804226</v>
      </c>
      <c r="AB294" s="25" t="str">
        <f t="shared" si="378"/>
        <v>infini</v>
      </c>
      <c r="AC294" s="25" t="str">
        <f t="shared" si="379"/>
        <v>infini</v>
      </c>
      <c r="AD294" s="27">
        <f t="shared" si="380"/>
        <v>2.9696969696969697</v>
      </c>
      <c r="AE294" s="26">
        <f t="shared" si="381"/>
        <v>1.2870200670067589</v>
      </c>
      <c r="AF294" s="25">
        <f t="shared" si="382"/>
        <v>8.936532382264732</v>
      </c>
      <c r="AG294" s="25">
        <f t="shared" si="383"/>
        <v>7.649512315257972</v>
      </c>
    </row>
    <row r="295" spans="1:33" ht="12.75">
      <c r="A295" s="67">
        <v>2.75</v>
      </c>
      <c r="B295" s="21">
        <f t="shared" si="352"/>
        <v>0.6225589225589225</v>
      </c>
      <c r="C295" s="23" t="str">
        <f t="shared" si="353"/>
        <v>nc</v>
      </c>
      <c r="D295" s="22" t="str">
        <f t="shared" si="354"/>
        <v>nc</v>
      </c>
      <c r="E295" s="22" t="str">
        <f t="shared" si="355"/>
        <v>nc</v>
      </c>
      <c r="F295" s="24">
        <f t="shared" si="356"/>
        <v>0.3712121212121212</v>
      </c>
      <c r="G295" s="23" t="str">
        <f t="shared" si="357"/>
        <v>nc</v>
      </c>
      <c r="H295" s="22" t="str">
        <f t="shared" si="358"/>
        <v>nc</v>
      </c>
      <c r="I295" s="22" t="str">
        <f t="shared" si="359"/>
        <v>nc</v>
      </c>
      <c r="J295" s="24">
        <f t="shared" si="360"/>
        <v>0.5279461279461279</v>
      </c>
      <c r="K295" s="23" t="str">
        <f t="shared" si="361"/>
        <v>nc</v>
      </c>
      <c r="L295" s="22" t="str">
        <f t="shared" si="362"/>
        <v>nc</v>
      </c>
      <c r="M295" s="22" t="str">
        <f t="shared" si="363"/>
        <v>nc</v>
      </c>
      <c r="N295" s="24">
        <f t="shared" si="364"/>
        <v>0.7424242424242424</v>
      </c>
      <c r="O295" s="23">
        <f t="shared" si="365"/>
        <v>0.5893235134615047</v>
      </c>
      <c r="P295" s="22" t="str">
        <f t="shared" si="366"/>
        <v>infini</v>
      </c>
      <c r="Q295" s="22" t="str">
        <f t="shared" si="367"/>
        <v>infini</v>
      </c>
      <c r="R295" s="24">
        <f t="shared" si="368"/>
        <v>1.0798898071625342</v>
      </c>
      <c r="S295" s="23">
        <f t="shared" si="369"/>
        <v>0.7811107423740259</v>
      </c>
      <c r="T295" s="22" t="str">
        <f t="shared" si="370"/>
        <v>infini</v>
      </c>
      <c r="U295" s="22" t="str">
        <f t="shared" si="371"/>
        <v>infini</v>
      </c>
      <c r="V295" s="24">
        <f t="shared" si="372"/>
        <v>1.4848484848484849</v>
      </c>
      <c r="W295" s="23">
        <f t="shared" si="373"/>
        <v>0.9706395055681212</v>
      </c>
      <c r="X295" s="22" t="str">
        <f t="shared" si="374"/>
        <v>infini</v>
      </c>
      <c r="Y295" s="22" t="str">
        <f t="shared" si="375"/>
        <v>infini</v>
      </c>
      <c r="Z295" s="24">
        <f t="shared" si="376"/>
        <v>2.1597796143250685</v>
      </c>
      <c r="AA295" s="23">
        <f t="shared" si="377"/>
        <v>1.2166452418223492</v>
      </c>
      <c r="AB295" s="22" t="str">
        <f t="shared" si="378"/>
        <v>infini</v>
      </c>
      <c r="AC295" s="22" t="str">
        <f t="shared" si="379"/>
        <v>infini</v>
      </c>
      <c r="AD295" s="24">
        <f t="shared" si="380"/>
        <v>2.9696969696969697</v>
      </c>
      <c r="AE295" s="23">
        <f t="shared" si="381"/>
        <v>1.434838627240105</v>
      </c>
      <c r="AF295" s="22">
        <f t="shared" si="382"/>
        <v>32.97039393197944</v>
      </c>
      <c r="AG295" s="22">
        <f t="shared" si="383"/>
        <v>31.535555304739333</v>
      </c>
    </row>
    <row r="296" spans="1:33" ht="12.75">
      <c r="A296" s="67">
        <v>3</v>
      </c>
      <c r="B296" s="21">
        <f t="shared" si="352"/>
        <v>0.6225589225589225</v>
      </c>
      <c r="C296" s="26" t="str">
        <f t="shared" si="353"/>
        <v>nc</v>
      </c>
      <c r="D296" s="25" t="str">
        <f t="shared" si="354"/>
        <v>nc</v>
      </c>
      <c r="E296" s="25" t="str">
        <f t="shared" si="355"/>
        <v>nc</v>
      </c>
      <c r="F296" s="27">
        <f t="shared" si="356"/>
        <v>0.3712121212121212</v>
      </c>
      <c r="G296" s="26" t="str">
        <f t="shared" si="357"/>
        <v>nc</v>
      </c>
      <c r="H296" s="25" t="str">
        <f t="shared" si="358"/>
        <v>nc</v>
      </c>
      <c r="I296" s="25" t="str">
        <f t="shared" si="359"/>
        <v>nc</v>
      </c>
      <c r="J296" s="27">
        <f t="shared" si="360"/>
        <v>0.5279461279461279</v>
      </c>
      <c r="K296" s="26" t="str">
        <f t="shared" si="361"/>
        <v>nc</v>
      </c>
      <c r="L296" s="25" t="str">
        <f t="shared" si="362"/>
        <v>nc</v>
      </c>
      <c r="M296" s="25" t="str">
        <f t="shared" si="363"/>
        <v>nc</v>
      </c>
      <c r="N296" s="27">
        <f t="shared" si="364"/>
        <v>0.7424242424242424</v>
      </c>
      <c r="O296" s="26">
        <f t="shared" si="365"/>
        <v>0.5996279859026237</v>
      </c>
      <c r="P296" s="25" t="str">
        <f t="shared" si="366"/>
        <v>infini</v>
      </c>
      <c r="Q296" s="25" t="str">
        <f t="shared" si="367"/>
        <v>infini</v>
      </c>
      <c r="R296" s="27">
        <f t="shared" si="368"/>
        <v>1.0798898071625342</v>
      </c>
      <c r="S296" s="26">
        <f t="shared" si="369"/>
        <v>0.7995452926091011</v>
      </c>
      <c r="T296" s="25" t="str">
        <f t="shared" si="370"/>
        <v>infini</v>
      </c>
      <c r="U296" s="25" t="str">
        <f t="shared" si="371"/>
        <v>infini</v>
      </c>
      <c r="V296" s="27">
        <f t="shared" si="372"/>
        <v>1.4848484848484849</v>
      </c>
      <c r="W296" s="26">
        <f t="shared" si="373"/>
        <v>0.9994832603551906</v>
      </c>
      <c r="X296" s="25" t="str">
        <f t="shared" si="374"/>
        <v>infini</v>
      </c>
      <c r="Y296" s="25" t="str">
        <f t="shared" si="375"/>
        <v>infini</v>
      </c>
      <c r="Z296" s="27">
        <f t="shared" si="376"/>
        <v>2.1597796143250685</v>
      </c>
      <c r="AA296" s="26">
        <f t="shared" si="377"/>
        <v>1.262591017137311</v>
      </c>
      <c r="AB296" s="25" t="str">
        <f t="shared" si="378"/>
        <v>infini</v>
      </c>
      <c r="AC296" s="25" t="str">
        <f t="shared" si="379"/>
        <v>infini</v>
      </c>
      <c r="AD296" s="27">
        <f t="shared" si="380"/>
        <v>2.9696969696969697</v>
      </c>
      <c r="AE296" s="26">
        <f t="shared" si="381"/>
        <v>1.4994185927905506</v>
      </c>
      <c r="AF296" s="25" t="str">
        <f t="shared" si="382"/>
        <v>infini</v>
      </c>
      <c r="AG296" s="25" t="str">
        <f t="shared" si="383"/>
        <v>infini</v>
      </c>
    </row>
    <row r="297" spans="1:33" ht="12.75">
      <c r="A297" s="67">
        <v>4</v>
      </c>
      <c r="B297" s="21">
        <f t="shared" si="352"/>
        <v>0.6225589225589225</v>
      </c>
      <c r="C297" s="23" t="str">
        <f t="shared" si="353"/>
        <v>nc</v>
      </c>
      <c r="D297" s="22" t="str">
        <f t="shared" si="354"/>
        <v>nc</v>
      </c>
      <c r="E297" s="22" t="str">
        <f t="shared" si="355"/>
        <v>nc</v>
      </c>
      <c r="F297" s="24">
        <f t="shared" si="356"/>
        <v>0.3712121212121212</v>
      </c>
      <c r="G297" s="23" t="str">
        <f t="shared" si="357"/>
        <v>nc</v>
      </c>
      <c r="H297" s="22" t="str">
        <f t="shared" si="358"/>
        <v>nc</v>
      </c>
      <c r="I297" s="22" t="str">
        <f t="shared" si="359"/>
        <v>nc</v>
      </c>
      <c r="J297" s="24">
        <f t="shared" si="360"/>
        <v>0.5279461279461279</v>
      </c>
      <c r="K297" s="23" t="str">
        <f t="shared" si="361"/>
        <v>nc</v>
      </c>
      <c r="L297" s="22" t="str">
        <f t="shared" si="362"/>
        <v>nc</v>
      </c>
      <c r="M297" s="22" t="str">
        <f t="shared" si="363"/>
        <v>nc</v>
      </c>
      <c r="N297" s="24">
        <f t="shared" si="364"/>
        <v>0.7424242424242424</v>
      </c>
      <c r="O297" s="23">
        <f t="shared" si="365"/>
        <v>0.6299172108808556</v>
      </c>
      <c r="P297" s="22" t="str">
        <f t="shared" si="366"/>
        <v>infini</v>
      </c>
      <c r="Q297" s="22" t="str">
        <f t="shared" si="367"/>
        <v>infini</v>
      </c>
      <c r="R297" s="24">
        <f t="shared" si="368"/>
        <v>1.0798898071625342</v>
      </c>
      <c r="S297" s="23">
        <f t="shared" si="369"/>
        <v>0.8550382913193981</v>
      </c>
      <c r="T297" s="22" t="str">
        <f t="shared" si="370"/>
        <v>infini</v>
      </c>
      <c r="U297" s="22" t="str">
        <f t="shared" si="371"/>
        <v>infini</v>
      </c>
      <c r="V297" s="24">
        <f t="shared" si="372"/>
        <v>1.4848484848484849</v>
      </c>
      <c r="W297" s="23">
        <f t="shared" si="373"/>
        <v>1.0884293298385126</v>
      </c>
      <c r="X297" s="22" t="str">
        <f t="shared" si="374"/>
        <v>infini</v>
      </c>
      <c r="Y297" s="22" t="str">
        <f t="shared" si="375"/>
        <v>infini</v>
      </c>
      <c r="Z297" s="24">
        <f t="shared" si="376"/>
        <v>2.1597796143250685</v>
      </c>
      <c r="AA297" s="23">
        <f t="shared" si="377"/>
        <v>1.4089088324566588</v>
      </c>
      <c r="AB297" s="22" t="str">
        <f t="shared" si="378"/>
        <v>infini</v>
      </c>
      <c r="AC297" s="22" t="str">
        <f t="shared" si="379"/>
        <v>infini</v>
      </c>
      <c r="AD297" s="24">
        <f t="shared" si="380"/>
        <v>2.9696969696969697</v>
      </c>
      <c r="AE297" s="23">
        <f t="shared" si="381"/>
        <v>1.7112224763833837</v>
      </c>
      <c r="AF297" s="22" t="str">
        <f t="shared" si="382"/>
        <v>infini</v>
      </c>
      <c r="AG297" s="22" t="str">
        <f t="shared" si="383"/>
        <v>infini</v>
      </c>
    </row>
    <row r="298" spans="1:33" ht="12.75">
      <c r="A298" s="67">
        <v>5</v>
      </c>
      <c r="B298" s="21">
        <f t="shared" si="352"/>
        <v>0.6225589225589225</v>
      </c>
      <c r="C298" s="26" t="str">
        <f t="shared" si="353"/>
        <v>nc</v>
      </c>
      <c r="D298" s="25" t="str">
        <f t="shared" si="354"/>
        <v>nc</v>
      </c>
      <c r="E298" s="25" t="str">
        <f t="shared" si="355"/>
        <v>nc</v>
      </c>
      <c r="F298" s="27">
        <f t="shared" si="356"/>
        <v>0.3712121212121212</v>
      </c>
      <c r="G298" s="26" t="str">
        <f t="shared" si="357"/>
        <v>nc</v>
      </c>
      <c r="H298" s="25" t="str">
        <f t="shared" si="358"/>
        <v>nc</v>
      </c>
      <c r="I298" s="25" t="str">
        <f t="shared" si="359"/>
        <v>nc</v>
      </c>
      <c r="J298" s="27">
        <f t="shared" si="360"/>
        <v>0.5279461279461279</v>
      </c>
      <c r="K298" s="26" t="str">
        <f t="shared" si="361"/>
        <v>nc</v>
      </c>
      <c r="L298" s="25" t="str">
        <f t="shared" si="362"/>
        <v>nc</v>
      </c>
      <c r="M298" s="25" t="str">
        <f t="shared" si="363"/>
        <v>nc</v>
      </c>
      <c r="N298" s="27">
        <f t="shared" si="364"/>
        <v>0.7424242424242424</v>
      </c>
      <c r="O298" s="26">
        <f t="shared" si="365"/>
        <v>0.6496054641099609</v>
      </c>
      <c r="P298" s="25" t="str">
        <f t="shared" si="366"/>
        <v>infini</v>
      </c>
      <c r="Q298" s="25" t="str">
        <f t="shared" si="367"/>
        <v>infini</v>
      </c>
      <c r="R298" s="27">
        <f t="shared" si="368"/>
        <v>1.0798898071625342</v>
      </c>
      <c r="S298" s="26">
        <f t="shared" si="369"/>
        <v>0.8921922255461943</v>
      </c>
      <c r="T298" s="25" t="str">
        <f t="shared" si="370"/>
        <v>infini</v>
      </c>
      <c r="U298" s="25" t="str">
        <f t="shared" si="371"/>
        <v>infini</v>
      </c>
      <c r="V298" s="27">
        <f t="shared" si="372"/>
        <v>1.4848484848484849</v>
      </c>
      <c r="W298" s="26">
        <f t="shared" si="373"/>
        <v>1.149824475773902</v>
      </c>
      <c r="X298" s="25" t="str">
        <f t="shared" si="374"/>
        <v>infini</v>
      </c>
      <c r="Y298" s="25" t="str">
        <f t="shared" si="375"/>
        <v>infini</v>
      </c>
      <c r="Z298" s="27">
        <f t="shared" si="376"/>
        <v>2.1597796143250685</v>
      </c>
      <c r="AA298" s="26">
        <f t="shared" si="377"/>
        <v>1.5141940238779124</v>
      </c>
      <c r="AB298" s="25" t="str">
        <f t="shared" si="378"/>
        <v>infini</v>
      </c>
      <c r="AC298" s="25" t="str">
        <f t="shared" si="379"/>
        <v>infini</v>
      </c>
      <c r="AD298" s="27">
        <f t="shared" si="380"/>
        <v>2.9696969696969697</v>
      </c>
      <c r="AE298" s="26">
        <f t="shared" si="381"/>
        <v>1.8696866557792393</v>
      </c>
      <c r="AF298" s="25" t="str">
        <f t="shared" si="382"/>
        <v>infini</v>
      </c>
      <c r="AG298" s="25" t="str">
        <f t="shared" si="383"/>
        <v>infini</v>
      </c>
    </row>
    <row r="299" spans="1:33" ht="12.75">
      <c r="A299" s="67">
        <v>10</v>
      </c>
      <c r="B299" s="21">
        <f t="shared" si="352"/>
        <v>0.6225589225589225</v>
      </c>
      <c r="C299" s="23" t="str">
        <f t="shared" si="353"/>
        <v>nc</v>
      </c>
      <c r="D299" s="22" t="str">
        <f t="shared" si="354"/>
        <v>nc</v>
      </c>
      <c r="E299" s="22" t="str">
        <f t="shared" si="355"/>
        <v>nc</v>
      </c>
      <c r="F299" s="24">
        <f t="shared" si="356"/>
        <v>0.3712121212121212</v>
      </c>
      <c r="G299" s="23" t="str">
        <f t="shared" si="357"/>
        <v>nc</v>
      </c>
      <c r="H299" s="22" t="str">
        <f t="shared" si="358"/>
        <v>nc</v>
      </c>
      <c r="I299" s="22" t="str">
        <f t="shared" si="359"/>
        <v>nc</v>
      </c>
      <c r="J299" s="24">
        <f t="shared" si="360"/>
        <v>0.5279461279461279</v>
      </c>
      <c r="K299" s="23" t="str">
        <f t="shared" si="361"/>
        <v>nc</v>
      </c>
      <c r="L299" s="22" t="str">
        <f t="shared" si="362"/>
        <v>nc</v>
      </c>
      <c r="M299" s="22" t="str">
        <f t="shared" si="363"/>
        <v>nc</v>
      </c>
      <c r="N299" s="24">
        <f t="shared" si="364"/>
        <v>0.7424242424242424</v>
      </c>
      <c r="O299" s="23">
        <f t="shared" si="365"/>
        <v>0.6929203339593185</v>
      </c>
      <c r="P299" s="22" t="str">
        <f t="shared" si="366"/>
        <v>infini</v>
      </c>
      <c r="Q299" s="22" t="str">
        <f t="shared" si="367"/>
        <v>infini</v>
      </c>
      <c r="R299" s="24">
        <f t="shared" si="368"/>
        <v>1.0798898071625342</v>
      </c>
      <c r="S299" s="23">
        <f t="shared" si="369"/>
        <v>0.9771087352523881</v>
      </c>
      <c r="T299" s="22" t="str">
        <f t="shared" si="370"/>
        <v>infini</v>
      </c>
      <c r="U299" s="22" t="str">
        <f t="shared" si="371"/>
        <v>infini</v>
      </c>
      <c r="V299" s="24">
        <f t="shared" si="372"/>
        <v>1.4848484848484849</v>
      </c>
      <c r="W299" s="23">
        <f t="shared" si="373"/>
        <v>1.296035717686391</v>
      </c>
      <c r="X299" s="22" t="str">
        <f t="shared" si="374"/>
        <v>infini</v>
      </c>
      <c r="Y299" s="22" t="str">
        <f t="shared" si="375"/>
        <v>infini</v>
      </c>
      <c r="Z299" s="24">
        <f t="shared" si="376"/>
        <v>2.1597796143250685</v>
      </c>
      <c r="AA299" s="23">
        <f t="shared" si="377"/>
        <v>1.780266113451999</v>
      </c>
      <c r="AB299" s="22" t="str">
        <f t="shared" si="378"/>
        <v>infini</v>
      </c>
      <c r="AC299" s="22" t="str">
        <f t="shared" si="379"/>
        <v>infini</v>
      </c>
      <c r="AD299" s="24">
        <f t="shared" si="380"/>
        <v>2.9696969696969697</v>
      </c>
      <c r="AE299" s="23">
        <f t="shared" si="381"/>
        <v>2.294673547565304</v>
      </c>
      <c r="AF299" s="22" t="str">
        <f t="shared" si="382"/>
        <v>infini</v>
      </c>
      <c r="AG299" s="22" t="str">
        <f t="shared" si="383"/>
        <v>infini</v>
      </c>
    </row>
    <row r="300" spans="1:33" ht="12.75">
      <c r="A300" s="67">
        <v>20</v>
      </c>
      <c r="B300" s="21">
        <f t="shared" si="352"/>
        <v>0.6225589225589225</v>
      </c>
      <c r="C300" s="26" t="str">
        <f t="shared" si="353"/>
        <v>nc</v>
      </c>
      <c r="D300" s="25" t="str">
        <f t="shared" si="354"/>
        <v>nc</v>
      </c>
      <c r="E300" s="25" t="str">
        <f t="shared" si="355"/>
        <v>nc</v>
      </c>
      <c r="F300" s="27">
        <f t="shared" si="356"/>
        <v>0.3712121212121212</v>
      </c>
      <c r="G300" s="26" t="str">
        <f t="shared" si="357"/>
        <v>nc</v>
      </c>
      <c r="H300" s="25" t="str">
        <f t="shared" si="358"/>
        <v>nc</v>
      </c>
      <c r="I300" s="25" t="str">
        <f t="shared" si="359"/>
        <v>nc</v>
      </c>
      <c r="J300" s="27">
        <f t="shared" si="360"/>
        <v>0.5279461279461279</v>
      </c>
      <c r="K300" s="26" t="str">
        <f t="shared" si="361"/>
        <v>nc</v>
      </c>
      <c r="L300" s="25" t="str">
        <f t="shared" si="362"/>
        <v>nc</v>
      </c>
      <c r="M300" s="25" t="str">
        <f t="shared" si="363"/>
        <v>nc</v>
      </c>
      <c r="N300" s="27">
        <f t="shared" si="364"/>
        <v>0.7424242424242424</v>
      </c>
      <c r="O300" s="26">
        <f t="shared" si="365"/>
        <v>0.7168186127072922</v>
      </c>
      <c r="P300" s="25" t="str">
        <f t="shared" si="366"/>
        <v>infini</v>
      </c>
      <c r="Q300" s="25" t="str">
        <f t="shared" si="367"/>
        <v>infini</v>
      </c>
      <c r="R300" s="27">
        <f t="shared" si="368"/>
        <v>1.0798898071625342</v>
      </c>
      <c r="S300" s="26">
        <f t="shared" si="369"/>
        <v>1.0259314646375555</v>
      </c>
      <c r="T300" s="25" t="str">
        <f t="shared" si="370"/>
        <v>infini</v>
      </c>
      <c r="U300" s="25" t="str">
        <f t="shared" si="371"/>
        <v>infini</v>
      </c>
      <c r="V300" s="27">
        <f t="shared" si="372"/>
        <v>1.4848484848484849</v>
      </c>
      <c r="W300" s="26">
        <f t="shared" si="373"/>
        <v>1.3840322225297848</v>
      </c>
      <c r="X300" s="25" t="str">
        <f t="shared" si="374"/>
        <v>infini</v>
      </c>
      <c r="Y300" s="25" t="str">
        <f t="shared" si="375"/>
        <v>infini</v>
      </c>
      <c r="Z300" s="27">
        <f t="shared" si="376"/>
        <v>2.1597796143250685</v>
      </c>
      <c r="AA300" s="26">
        <f t="shared" si="377"/>
        <v>1.9517450941244003</v>
      </c>
      <c r="AB300" s="25" t="str">
        <f t="shared" si="378"/>
        <v>infini</v>
      </c>
      <c r="AC300" s="25" t="str">
        <f t="shared" si="379"/>
        <v>infini</v>
      </c>
      <c r="AD300" s="27">
        <f t="shared" si="380"/>
        <v>2.9696969696969697</v>
      </c>
      <c r="AE300" s="26">
        <f t="shared" si="381"/>
        <v>2.58890785073097</v>
      </c>
      <c r="AF300" s="25" t="str">
        <f t="shared" si="382"/>
        <v>infini</v>
      </c>
      <c r="AG300" s="25" t="str">
        <f t="shared" si="383"/>
        <v>infini</v>
      </c>
    </row>
    <row r="301" spans="1:33" ht="12.75">
      <c r="A301" s="67">
        <v>50</v>
      </c>
      <c r="B301" s="21">
        <f t="shared" si="352"/>
        <v>0.6225589225589225</v>
      </c>
      <c r="C301" s="23" t="str">
        <f t="shared" si="353"/>
        <v>nc</v>
      </c>
      <c r="D301" s="22" t="str">
        <f t="shared" si="354"/>
        <v>nc</v>
      </c>
      <c r="E301" s="22" t="str">
        <f t="shared" si="355"/>
        <v>nc</v>
      </c>
      <c r="F301" s="24">
        <f t="shared" si="356"/>
        <v>0.3712121212121212</v>
      </c>
      <c r="G301" s="23" t="str">
        <f t="shared" si="357"/>
        <v>nc</v>
      </c>
      <c r="H301" s="22" t="str">
        <f t="shared" si="358"/>
        <v>nc</v>
      </c>
      <c r="I301" s="22" t="str">
        <f t="shared" si="359"/>
        <v>nc</v>
      </c>
      <c r="J301" s="24">
        <f t="shared" si="360"/>
        <v>0.5279461279461279</v>
      </c>
      <c r="K301" s="23" t="str">
        <f t="shared" si="361"/>
        <v>nc</v>
      </c>
      <c r="L301" s="22" t="str">
        <f t="shared" si="362"/>
        <v>nc</v>
      </c>
      <c r="M301" s="22" t="str">
        <f t="shared" si="363"/>
        <v>nc</v>
      </c>
      <c r="N301" s="24">
        <f t="shared" si="364"/>
        <v>0.7424242424242424</v>
      </c>
      <c r="O301" s="23">
        <f t="shared" si="365"/>
        <v>0.7319655635597069</v>
      </c>
      <c r="P301" s="22" t="str">
        <f t="shared" si="366"/>
        <v>infini</v>
      </c>
      <c r="Q301" s="22" t="str">
        <f t="shared" si="367"/>
        <v>infini</v>
      </c>
      <c r="R301" s="24">
        <f t="shared" si="368"/>
        <v>1.0798898071625342</v>
      </c>
      <c r="S301" s="23">
        <f t="shared" si="369"/>
        <v>1.0576394049677535</v>
      </c>
      <c r="T301" s="22" t="str">
        <f t="shared" si="370"/>
        <v>infini</v>
      </c>
      <c r="U301" s="22" t="str">
        <f t="shared" si="371"/>
        <v>infini</v>
      </c>
      <c r="V301" s="24">
        <f t="shared" si="372"/>
        <v>1.4848484848484849</v>
      </c>
      <c r="W301" s="23">
        <f t="shared" si="373"/>
        <v>1.4428093913346636</v>
      </c>
      <c r="X301" s="22" t="str">
        <f t="shared" si="374"/>
        <v>infini</v>
      </c>
      <c r="Y301" s="22" t="str">
        <f t="shared" si="375"/>
        <v>infini</v>
      </c>
      <c r="Z301" s="24">
        <f t="shared" si="376"/>
        <v>2.1597796143250685</v>
      </c>
      <c r="AA301" s="23">
        <f t="shared" si="377"/>
        <v>2.0714616212061863</v>
      </c>
      <c r="AB301" s="22" t="str">
        <f t="shared" si="378"/>
        <v>infini</v>
      </c>
      <c r="AC301" s="22" t="str">
        <f t="shared" si="379"/>
        <v>infini</v>
      </c>
      <c r="AD301" s="24">
        <f t="shared" si="380"/>
        <v>2.9696969696969697</v>
      </c>
      <c r="AE301" s="23">
        <f t="shared" si="381"/>
        <v>2.804686230020904</v>
      </c>
      <c r="AF301" s="22" t="str">
        <f t="shared" si="382"/>
        <v>infini</v>
      </c>
      <c r="AG301" s="22" t="str">
        <f t="shared" si="383"/>
        <v>infini</v>
      </c>
    </row>
    <row r="302" spans="1:33" ht="12.75">
      <c r="A302" s="67">
        <v>100</v>
      </c>
      <c r="B302" s="21">
        <f t="shared" si="352"/>
        <v>0.6225589225589225</v>
      </c>
      <c r="C302" s="26" t="str">
        <f t="shared" si="353"/>
        <v>nc</v>
      </c>
      <c r="D302" s="25" t="str">
        <f t="shared" si="354"/>
        <v>nc</v>
      </c>
      <c r="E302" s="25" t="str">
        <f t="shared" si="355"/>
        <v>nc</v>
      </c>
      <c r="F302" s="27">
        <f t="shared" si="356"/>
        <v>0.3712121212121212</v>
      </c>
      <c r="G302" s="26" t="str">
        <f t="shared" si="357"/>
        <v>nc</v>
      </c>
      <c r="H302" s="25" t="str">
        <f t="shared" si="358"/>
        <v>nc</v>
      </c>
      <c r="I302" s="25" t="str">
        <f t="shared" si="359"/>
        <v>nc</v>
      </c>
      <c r="J302" s="27">
        <f t="shared" si="360"/>
        <v>0.5279461279461279</v>
      </c>
      <c r="K302" s="26" t="str">
        <f t="shared" si="361"/>
        <v>nc</v>
      </c>
      <c r="L302" s="25" t="str">
        <f t="shared" si="362"/>
        <v>nc</v>
      </c>
      <c r="M302" s="25" t="str">
        <f t="shared" si="363"/>
        <v>nc</v>
      </c>
      <c r="N302" s="27">
        <f t="shared" si="364"/>
        <v>0.7424242424242424</v>
      </c>
      <c r="O302" s="26">
        <f t="shared" si="365"/>
        <v>0.7371578083365629</v>
      </c>
      <c r="P302" s="25" t="str">
        <f t="shared" si="366"/>
        <v>infini</v>
      </c>
      <c r="Q302" s="25" t="str">
        <f t="shared" si="367"/>
        <v>infini</v>
      </c>
      <c r="R302" s="27">
        <f t="shared" si="368"/>
        <v>1.0798898071625342</v>
      </c>
      <c r="S302" s="26">
        <f t="shared" si="369"/>
        <v>1.0686487993676215</v>
      </c>
      <c r="T302" s="25" t="str">
        <f t="shared" si="370"/>
        <v>infini</v>
      </c>
      <c r="U302" s="25" t="str">
        <f t="shared" si="371"/>
        <v>infini</v>
      </c>
      <c r="V302" s="27">
        <f t="shared" si="372"/>
        <v>1.4848484848484849</v>
      </c>
      <c r="W302" s="26">
        <f t="shared" si="373"/>
        <v>1.4635271122877738</v>
      </c>
      <c r="X302" s="25" t="str">
        <f t="shared" si="374"/>
        <v>infini</v>
      </c>
      <c r="Y302" s="25" t="str">
        <f t="shared" si="375"/>
        <v>infini</v>
      </c>
      <c r="Z302" s="27">
        <f t="shared" si="376"/>
        <v>2.1597796143250685</v>
      </c>
      <c r="AA302" s="26">
        <f t="shared" si="377"/>
        <v>2.1146988943901026</v>
      </c>
      <c r="AB302" s="25" t="str">
        <f t="shared" si="378"/>
        <v>infini</v>
      </c>
      <c r="AC302" s="25" t="str">
        <f t="shared" si="379"/>
        <v>infini</v>
      </c>
      <c r="AD302" s="27">
        <f t="shared" si="380"/>
        <v>2.9696969696969697</v>
      </c>
      <c r="AE302" s="26">
        <f t="shared" si="381"/>
        <v>2.884833898329034</v>
      </c>
      <c r="AF302" s="25" t="str">
        <f t="shared" si="382"/>
        <v>infini</v>
      </c>
      <c r="AG302" s="25" t="str">
        <f t="shared" si="383"/>
        <v>infini</v>
      </c>
    </row>
    <row r="303" spans="1:33" ht="12.75">
      <c r="A303" s="67">
        <v>200</v>
      </c>
      <c r="B303" s="21">
        <f t="shared" si="352"/>
        <v>0.6225589225589225</v>
      </c>
      <c r="C303" s="23" t="str">
        <f t="shared" si="353"/>
        <v>nc</v>
      </c>
      <c r="D303" s="22" t="str">
        <f t="shared" si="354"/>
        <v>nc</v>
      </c>
      <c r="E303" s="22" t="str">
        <f t="shared" si="355"/>
        <v>nc</v>
      </c>
      <c r="F303" s="24">
        <f t="shared" si="356"/>
        <v>0.3712121212121212</v>
      </c>
      <c r="G303" s="23" t="str">
        <f t="shared" si="357"/>
        <v>nc</v>
      </c>
      <c r="H303" s="22" t="str">
        <f t="shared" si="358"/>
        <v>nc</v>
      </c>
      <c r="I303" s="22" t="str">
        <f t="shared" si="359"/>
        <v>nc</v>
      </c>
      <c r="J303" s="24">
        <f t="shared" si="360"/>
        <v>0.5279461279461279</v>
      </c>
      <c r="K303" s="23" t="str">
        <f t="shared" si="361"/>
        <v>nc</v>
      </c>
      <c r="L303" s="22" t="str">
        <f t="shared" si="362"/>
        <v>nc</v>
      </c>
      <c r="M303" s="22" t="str">
        <f t="shared" si="363"/>
        <v>nc</v>
      </c>
      <c r="N303" s="24">
        <f t="shared" si="364"/>
        <v>0.7424242424242424</v>
      </c>
      <c r="O303" s="23">
        <f t="shared" si="365"/>
        <v>0.7397816526903292</v>
      </c>
      <c r="P303" s="22" t="str">
        <f t="shared" si="366"/>
        <v>infini</v>
      </c>
      <c r="Q303" s="22" t="str">
        <f t="shared" si="367"/>
        <v>infini</v>
      </c>
      <c r="R303" s="24">
        <f t="shared" si="368"/>
        <v>1.0798898071625342</v>
      </c>
      <c r="S303" s="23">
        <f t="shared" si="369"/>
        <v>1.074239897171126</v>
      </c>
      <c r="T303" s="22" t="str">
        <f t="shared" si="370"/>
        <v>infini</v>
      </c>
      <c r="U303" s="22" t="str">
        <f t="shared" si="371"/>
        <v>infini</v>
      </c>
      <c r="V303" s="24">
        <f t="shared" si="372"/>
        <v>1.4848484848484849</v>
      </c>
      <c r="W303" s="23">
        <f t="shared" si="373"/>
        <v>1.4741107051122762</v>
      </c>
      <c r="X303" s="22" t="str">
        <f t="shared" si="374"/>
        <v>infini</v>
      </c>
      <c r="Y303" s="22" t="str">
        <f t="shared" si="375"/>
        <v>infini</v>
      </c>
      <c r="Z303" s="24">
        <f t="shared" si="376"/>
        <v>2.1597796143250685</v>
      </c>
      <c r="AA303" s="23">
        <f t="shared" si="377"/>
        <v>2.1370015328079615</v>
      </c>
      <c r="AB303" s="22" t="str">
        <f t="shared" si="378"/>
        <v>infini</v>
      </c>
      <c r="AC303" s="22" t="str">
        <f t="shared" si="379"/>
        <v>infini</v>
      </c>
      <c r="AD303" s="24">
        <f t="shared" si="380"/>
        <v>2.9696969696969697</v>
      </c>
      <c r="AE303" s="23">
        <f t="shared" si="381"/>
        <v>2.926650376970487</v>
      </c>
      <c r="AF303" s="22" t="str">
        <f t="shared" si="382"/>
        <v>infini</v>
      </c>
      <c r="AG303" s="22" t="str">
        <f t="shared" si="383"/>
        <v>infini</v>
      </c>
    </row>
    <row r="304" spans="1:33" ht="12.75">
      <c r="A304" s="29" t="s">
        <v>68</v>
      </c>
      <c r="C304" s="21" t="str">
        <f>IF(OR($C$187/$C$5&lt;2*$C$2,$C$2*1000&lt;$C$5),"nc",B303)</f>
        <v>nc</v>
      </c>
      <c r="D304" s="19" t="str">
        <f>IF(OR($C$187/$C$5&lt;2*$C$2,$C$2*1000&lt;$C$5),"nc","infini")</f>
        <v>nc</v>
      </c>
      <c r="E304" s="19" t="str">
        <f>IF(OR($C$187/$C$5&lt;2*$C$2,$C$2*1000&lt;$C$5),"nc","infini")</f>
        <v>nc</v>
      </c>
      <c r="G304" s="21" t="str">
        <f>IF(OR($C$187/$G$5&lt;2*$C$2,$C$2*1000&lt;$G$5),"nc",F303)</f>
        <v>nc</v>
      </c>
      <c r="H304" s="19" t="str">
        <f>IF(OR($C$187/$G$5&lt;2*$C$2,$C$2*1000&lt;$G$5),"nc","infini")</f>
        <v>nc</v>
      </c>
      <c r="I304" s="19" t="str">
        <f>IF(OR($C$187/$G$5&lt;2*$C$2,$C$2*1000&lt;$G$5),"nc","infini")</f>
        <v>nc</v>
      </c>
      <c r="K304" s="21" t="str">
        <f>IF(OR($C$187/$K$5&lt;2*$C$2,$C$2*1000&lt;$K$5),"nc",J303)</f>
        <v>nc</v>
      </c>
      <c r="L304" s="19" t="str">
        <f>IF(OR($C$187/$K$5&lt;2*$C$2,$C$2*1000&lt;$K$5),"nc","infini")</f>
        <v>nc</v>
      </c>
      <c r="M304" s="19" t="str">
        <f>IF(OR($C$187/$K$5&lt;2*$C$2,$C$2*1000&lt;$K$5),"nc","infini")</f>
        <v>nc</v>
      </c>
      <c r="O304" s="21">
        <f>IF(OR($C$187/$O$5&lt;2*$C$2,$C$2*1000&lt;$O$5),"nc",N303)</f>
        <v>0.7424242424242424</v>
      </c>
      <c r="P304" s="19" t="str">
        <f>IF(OR($C$187/$O$5&lt;2*$C$2,$C$2*1000&lt;$O$5),"nc","infini")</f>
        <v>infini</v>
      </c>
      <c r="Q304" s="19" t="str">
        <f>IF(OR($C$187/$O$5&lt;2*$C$2,$C$2*1000&lt;$O$5),"nc","infini")</f>
        <v>infini</v>
      </c>
      <c r="S304" s="21">
        <f>IF(OR($C$187/$S$5&lt;2*$C$2,$C$2*1000&lt;$S$5),"nc",R303)</f>
        <v>1.0798898071625342</v>
      </c>
      <c r="T304" s="19" t="str">
        <f>IF(OR($C$187/$S$5&lt;2*$C$2,$C$2*1000&lt;$S$5),"nc","infini")</f>
        <v>infini</v>
      </c>
      <c r="U304" s="19" t="str">
        <f>IF(OR($C$187/$S$5&lt;2*$C$2,$C$2*1000&lt;$S$5),"nc","infini")</f>
        <v>infini</v>
      </c>
      <c r="W304" s="21">
        <f>IF(OR($C$187/$W$5&lt;2*$C$2,$C$2*1000&lt;$W$5),"nc",V303)</f>
        <v>1.4848484848484849</v>
      </c>
      <c r="X304" s="19" t="str">
        <f>IF(OR($C$187/$W$5&lt;2*$C$2,$C$2*1000&lt;$W$5),"nc","infini")</f>
        <v>infini</v>
      </c>
      <c r="Y304" s="19" t="str">
        <f>IF(OR($C$187/$W$5&lt;2*$C$2,$C$2*1000&lt;$W$5),"nc","infini")</f>
        <v>infini</v>
      </c>
      <c r="AA304" s="21">
        <f>IF(OR($C$187/$AA$5&lt;2*$C$2,$C$2*1000&lt;$AA$5),"nc",Z303)</f>
        <v>2.1597796143250685</v>
      </c>
      <c r="AB304" s="19" t="str">
        <f>IF(OR($C$187/$AA$5&lt;2*$C$2,$C$2*1000&lt;$AA$5),"nc","infini")</f>
        <v>infini</v>
      </c>
      <c r="AC304" s="19" t="str">
        <f>IF(OR($C$187/$AA$5&lt;2*$C$2,$C$2*1000&lt;$AA$5),"nc","infini")</f>
        <v>infini</v>
      </c>
      <c r="AE304" s="21">
        <f>IF(OR($C$187/$AE$5&lt;2*$C$2,$C$2*1000&lt;$AE$5),"nc",AD303)</f>
        <v>2.9696969696969697</v>
      </c>
      <c r="AF304" s="19" t="str">
        <f>IF(OR($C$187/$AE$5&lt;2*$C$2,$C$2*1000&lt;$AE$5),"nc","infini")</f>
        <v>infini</v>
      </c>
      <c r="AG304" s="19" t="str">
        <f>IF(OR($C$187/$AE$5&lt;2*$C$2,$C$2*1000&lt;$AE$5),"nc","infini")</f>
        <v>infini</v>
      </c>
    </row>
    <row r="307" spans="1:7" ht="26.25">
      <c r="A307" s="57" t="s">
        <v>61</v>
      </c>
      <c r="C307" s="58">
        <f>Résultats!L27</f>
        <v>30</v>
      </c>
      <c r="D307" s="59" t="s">
        <v>60</v>
      </c>
      <c r="F307" s="60" t="s">
        <v>103</v>
      </c>
      <c r="G307" s="28"/>
    </row>
    <row r="308" ht="12.75">
      <c r="A308" s="57"/>
    </row>
    <row r="309" spans="1:31" ht="12.75">
      <c r="A309" s="57" t="s">
        <v>62</v>
      </c>
      <c r="C309" s="61">
        <v>90</v>
      </c>
      <c r="G309" s="61">
        <v>64</v>
      </c>
      <c r="K309" s="61">
        <v>45</v>
      </c>
      <c r="O309" s="61">
        <v>32</v>
      </c>
      <c r="S309" s="61">
        <v>22</v>
      </c>
      <c r="W309" s="61">
        <v>16</v>
      </c>
      <c r="AA309" s="61">
        <v>11</v>
      </c>
      <c r="AE309" s="61">
        <v>8</v>
      </c>
    </row>
    <row r="310" spans="1:33" ht="240.75">
      <c r="A310" s="57" t="s">
        <v>63</v>
      </c>
      <c r="B310" s="62" t="s">
        <v>64</v>
      </c>
      <c r="C310" s="62" t="s">
        <v>65</v>
      </c>
      <c r="D310" s="63" t="s">
        <v>66</v>
      </c>
      <c r="E310" s="63" t="s">
        <v>67</v>
      </c>
      <c r="F310" s="64" t="s">
        <v>64</v>
      </c>
      <c r="G310" s="62" t="s">
        <v>65</v>
      </c>
      <c r="H310" s="63" t="s">
        <v>66</v>
      </c>
      <c r="I310" s="63" t="s">
        <v>67</v>
      </c>
      <c r="J310" s="64" t="s">
        <v>64</v>
      </c>
      <c r="K310" s="62" t="s">
        <v>65</v>
      </c>
      <c r="L310" s="63" t="s">
        <v>66</v>
      </c>
      <c r="M310" s="63" t="s">
        <v>67</v>
      </c>
      <c r="N310" s="64" t="s">
        <v>64</v>
      </c>
      <c r="O310" s="62" t="s">
        <v>65</v>
      </c>
      <c r="P310" s="63" t="s">
        <v>66</v>
      </c>
      <c r="Q310" s="63" t="s">
        <v>67</v>
      </c>
      <c r="R310" s="64" t="s">
        <v>64</v>
      </c>
      <c r="S310" s="62" t="s">
        <v>65</v>
      </c>
      <c r="T310" s="63" t="s">
        <v>66</v>
      </c>
      <c r="U310" s="63" t="s">
        <v>67</v>
      </c>
      <c r="V310" s="64" t="s">
        <v>64</v>
      </c>
      <c r="W310" s="62" t="s">
        <v>65</v>
      </c>
      <c r="X310" s="63" t="s">
        <v>66</v>
      </c>
      <c r="Y310" s="63" t="s">
        <v>67</v>
      </c>
      <c r="Z310" s="64" t="s">
        <v>64</v>
      </c>
      <c r="AA310" s="62" t="s">
        <v>65</v>
      </c>
      <c r="AB310" s="63" t="s">
        <v>66</v>
      </c>
      <c r="AC310" s="63" t="s">
        <v>67</v>
      </c>
      <c r="AD310" s="64" t="s">
        <v>64</v>
      </c>
      <c r="AE310" s="62" t="s">
        <v>65</v>
      </c>
      <c r="AF310" s="63" t="s">
        <v>66</v>
      </c>
      <c r="AG310" s="63" t="s">
        <v>67</v>
      </c>
    </row>
    <row r="311" spans="1:33" ht="12.75">
      <c r="A311" s="65">
        <v>0.5</v>
      </c>
      <c r="B311" s="21">
        <f aca="true" t="shared" si="384" ref="B311:B327">($C$3*($C$3/C$5))/$C$2/1000</f>
        <v>0.6225589225589225</v>
      </c>
      <c r="C311" s="23" t="str">
        <f aca="true" t="shared" si="385" ref="C311:C327">IF(OR($C$307/$C$5&lt;2*$C$2,$C$2*1000&lt;$C$5),"nc",($B311*$A311)/($B311+($A311-$C$307/1000)))</f>
        <v>nc</v>
      </c>
      <c r="D311" s="22" t="str">
        <f aca="true" t="shared" si="386" ref="D311:D327">IF(OR($C$307/$C$5&lt;2*$C$2,$C$2*1000&lt;$C$5),"nc",IF(($B311*$A311)/($B311-($A311-$C$307/1000))&lt;=0,"infini",($B311*$A311)/($B311-($A311-$C$307/1000))))</f>
        <v>nc</v>
      </c>
      <c r="E311" s="22" t="str">
        <f aca="true" t="shared" si="387" ref="E311:E327">IF(OR(C311="nc",D311="nc"),"nc",IF(D311="infini","infini",D311-C311))</f>
        <v>nc</v>
      </c>
      <c r="F311" s="24">
        <f aca="true" t="shared" si="388" ref="F311:F327">($C$307*($C$307/G$5))/$C$2/1000</f>
        <v>0.42613636363636365</v>
      </c>
      <c r="G311" s="23" t="str">
        <f aca="true" t="shared" si="389" ref="G311:G327">IF(OR($C$307/$G$5&lt;2*$C$2,$C$2*1000&lt;$G$5),"nc",($F311*$A311)/($F311+($A311-$C$307/1000)))</f>
        <v>nc</v>
      </c>
      <c r="H311" s="22" t="str">
        <f aca="true" t="shared" si="390" ref="H311:H327">IF(OR($C$307/$G$5&lt;2*$C$2,$C$2*1000&lt;$G$5),"nc",IF(($F311*$A311)/($F311-($A311-$C$307/1000))&lt;=0,"infini",($F311*$A311)/($F311-($A311-$C$307/1000))))</f>
        <v>nc</v>
      </c>
      <c r="I311" s="22" t="str">
        <f aca="true" t="shared" si="391" ref="I311:I327">IF(OR($C$307/$G$5&lt;2*$C$2,$C$2*1000&lt;$G$5),"nc",IF(H311="infini","infini",H311-G311))</f>
        <v>nc</v>
      </c>
      <c r="J311" s="24">
        <f aca="true" t="shared" si="392" ref="J311:J327">($C$307*($C$307/K$5))/$C$2/1000</f>
        <v>0.606060606060606</v>
      </c>
      <c r="K311" s="23" t="str">
        <f aca="true" t="shared" si="393" ref="K311:K327">IF(OR($C$307/$K$5&lt;2*$C$2,$C$2*1000&lt;$K$5),"nc",($J311*$A311)/($J311+($A311-$C$307/1000)))</f>
        <v>nc</v>
      </c>
      <c r="L311" s="22" t="str">
        <f aca="true" t="shared" si="394" ref="L311:L327">IF(OR($C$307/$K$5&lt;2*$C$2,$C$2*1000&lt;$K$5),"nc",IF(($J311*$A311)/($J311-($A311-$C$307/1000))&lt;=0,"infini",($J311*$A311)/($J311-($A311-$C$307/1000))))</f>
        <v>nc</v>
      </c>
      <c r="M311" s="22" t="str">
        <f aca="true" t="shared" si="395" ref="M311:M327">IF(OR($C$307/$K$5&lt;2*$C$2,$C$2*1000&lt;$K$5),"nc",IF(L311="infini","infini",L311-K311))</f>
        <v>nc</v>
      </c>
      <c r="N311" s="24">
        <f aca="true" t="shared" si="396" ref="N311:N327">($C$307*($C$307/O$5))/$C$2/1000</f>
        <v>0.8522727272727273</v>
      </c>
      <c r="O311" s="23">
        <f aca="true" t="shared" si="397" ref="O311:O327">IF(OR($C$307/$O$5&lt;2*$C$2,$C$2*1000&lt;$O$5),"nc",($N311*$A311)/($N311+($A311-$C$307/1000)))</f>
        <v>0.3222756961155036</v>
      </c>
      <c r="P311" s="22">
        <f aca="true" t="shared" si="398" ref="P311:P327">IF(OR($C$307/$O$5&lt;2*$C$2,$C$2*1000&lt;$O$5),"nc",IF(($N311*$A311)/($N311-($A311-$C$307/1000))&lt;=0,"infini",($N311*$A311)/($N311-($A311-$C$307/1000))))</f>
        <v>1.11474435196195</v>
      </c>
      <c r="Q311" s="22">
        <f aca="true" t="shared" si="399" ref="Q311:Q327">IF(OR($C$307/$O$5&lt;2*$C$2,$C$2*1000&lt;$O$5),"nc",IF(P311="infini","infini",P311-O311))</f>
        <v>0.7924686558464464</v>
      </c>
      <c r="R311" s="24">
        <f aca="true" t="shared" si="400" ref="R311:R327">($C$307*($C$307/S$5))/$C$2/1000</f>
        <v>1.2396694214876032</v>
      </c>
      <c r="S311" s="23">
        <f aca="true" t="shared" si="401" ref="S311:S327">IF(OR($C$307/$S$5&lt;2*$C$2,$C$2*1000&lt;$S$5),"nc",($R311*$A311)/($R311+($A311-$C$307/1000)))</f>
        <v>0.3625465268042732</v>
      </c>
      <c r="T311" s="22">
        <f aca="true" t="shared" si="402" ref="T311:T327">IF(OR($C$307/$S$5&lt;2*$C$2,$C$2*1000&lt;$S$5),"nc",IF(($R311*$A311)/($R311-($A311-$C$307/1000))&lt;=0,"infini",($R311*$A311)/($R311-($A311-$C$307/1000))))</f>
        <v>0.805325888542897</v>
      </c>
      <c r="U311" s="22">
        <f aca="true" t="shared" si="403" ref="U311:U327">IF(OR($C$307/$S$5&lt;2*$C$2,$C$2*1000&lt;$S$5),"nc",IF(T311="infini","infini",T311-S311))</f>
        <v>0.4427793617386238</v>
      </c>
      <c r="V311" s="24">
        <f aca="true" t="shared" si="404" ref="V311:V327">($C$307*($C$307/W$5))/$C$2/1000</f>
        <v>1.7045454545454546</v>
      </c>
      <c r="W311" s="23">
        <f aca="true" t="shared" si="405" ref="W311:W327">IF(OR($C$307/$W$5&lt;2*$C$2,$C$2*1000&lt;$W$5),"nc",($V311*$A311)/($V311+($A311-$C$307/1000)))</f>
        <v>0.39193143812709025</v>
      </c>
      <c r="X311" s="22">
        <f aca="true" t="shared" si="406" ref="X311:X327">IF(OR($C$307/$W$5&lt;2*$C$2,$C$2*1000&lt;$W$5),"nc",IF(($V311*$A311)/($V311-($A311-$C$307/1000))&lt;=0,"infini",($V311*$A311)/($V311-($A311-$C$307/1000))))</f>
        <v>0.6903534609720177</v>
      </c>
      <c r="Y311" s="22">
        <f aca="true" t="shared" si="407" ref="Y311:Y327">IF(OR($C$307/$W$5&lt;2*$C$2,$C$2*1000&lt;$W$5),"nc",IF(X311="infini","infini",X311-W311))</f>
        <v>0.2984220228449274</v>
      </c>
      <c r="Z311" s="24">
        <f aca="true" t="shared" si="408" ref="Z311:Z327">($C$307*($C$307/AA$5))/$C$2/1000</f>
        <v>2.4793388429752063</v>
      </c>
      <c r="AA311" s="23">
        <f aca="true" t="shared" si="409" ref="AA311:AA327">IF(OR($C$307/$AA$5&lt;2*$C$2,$C$2*1000&lt;$AA$5),"nc",($Z311*$A311)/($Z311+($A311-$C$307/1000)))</f>
        <v>0.4203211253397596</v>
      </c>
      <c r="AB311" s="22">
        <f aca="true" t="shared" si="410" ref="AB311:AB327">IF(OR($C$307/$AA$5&lt;2*$C$2,$C$2*1000&lt;$AA$5),"nc",IF(($Z311*$A311)/($Z311-($A311-$C$307/1000))&lt;=0,"infini",($Z311*$A311)/($Z311-($A311-$C$307/1000))))</f>
        <v>0.6169538929790647</v>
      </c>
      <c r="AC311" s="22">
        <f aca="true" t="shared" si="411" ref="AC311:AC327">IF(OR($C$307/$AA$5&lt;2*$C$2,$C$2*1000&lt;$AA$5),"nc",IF(AB311="infini","infini",AB311-AA311))</f>
        <v>0.19663276763930504</v>
      </c>
      <c r="AD311" s="24">
        <f aca="true" t="shared" si="412" ref="AD311:AD327">($C$307*($C$307/AE$5))/$C$2/1000</f>
        <v>3.409090909090909</v>
      </c>
      <c r="AE311" s="23">
        <f aca="true" t="shared" si="413" ref="AE311:AE327">IF(OR($C$307/$AE$5&lt;2*$C$2,$C$2*1000&lt;$AE$5),"nc",($AD311*$A311)/($AD311+($A311-$C$307/1000)))</f>
        <v>0.4394187954066089</v>
      </c>
      <c r="AF311" s="22">
        <f aca="true" t="shared" si="414" ref="AF311:AF327">IF(OR($C$307/$AE$5&lt;2*$C$2,$C$2*1000&lt;$AE$5),"nc",IF(($AD311*$A311)/($AD311-($A311-$C$307/1000))&lt;=0,"infini",($AD311*$A311)/($AD311-($A311-$C$307/1000))))</f>
        <v>0.5799566965666563</v>
      </c>
      <c r="AG311" s="22">
        <f aca="true" t="shared" si="415" ref="AG311:AG327">IF(OR($C$307/$AE$5&lt;2*$C$2,$C$2*1000&lt;$AE$5),"nc",IF(AF311="infini","infini",AF311-AE311))</f>
        <v>0.14053790116004738</v>
      </c>
    </row>
    <row r="312" spans="1:33" ht="12.75">
      <c r="A312" s="67">
        <v>0.75</v>
      </c>
      <c r="B312" s="21">
        <f t="shared" si="384"/>
        <v>0.6225589225589225</v>
      </c>
      <c r="C312" s="26" t="str">
        <f t="shared" si="385"/>
        <v>nc</v>
      </c>
      <c r="D312" s="25" t="str">
        <f t="shared" si="386"/>
        <v>nc</v>
      </c>
      <c r="E312" s="25" t="str">
        <f t="shared" si="387"/>
        <v>nc</v>
      </c>
      <c r="F312" s="27">
        <f t="shared" si="388"/>
        <v>0.42613636363636365</v>
      </c>
      <c r="G312" s="26" t="str">
        <f t="shared" si="389"/>
        <v>nc</v>
      </c>
      <c r="H312" s="25" t="str">
        <f t="shared" si="390"/>
        <v>nc</v>
      </c>
      <c r="I312" s="25" t="str">
        <f t="shared" si="391"/>
        <v>nc</v>
      </c>
      <c r="J312" s="27">
        <f t="shared" si="392"/>
        <v>0.606060606060606</v>
      </c>
      <c r="K312" s="26" t="str">
        <f t="shared" si="393"/>
        <v>nc</v>
      </c>
      <c r="L312" s="25" t="str">
        <f t="shared" si="394"/>
        <v>nc</v>
      </c>
      <c r="M312" s="25" t="str">
        <f t="shared" si="395"/>
        <v>nc</v>
      </c>
      <c r="N312" s="27">
        <f t="shared" si="396"/>
        <v>0.8522727272727273</v>
      </c>
      <c r="O312" s="26">
        <f t="shared" si="397"/>
        <v>0.4065481352992194</v>
      </c>
      <c r="P312" s="25">
        <f t="shared" si="398"/>
        <v>4.832474226804122</v>
      </c>
      <c r="Q312" s="25">
        <f t="shared" si="399"/>
        <v>4.425926091504902</v>
      </c>
      <c r="R312" s="27">
        <f t="shared" si="400"/>
        <v>1.2396694214876032</v>
      </c>
      <c r="S312" s="26">
        <f t="shared" si="401"/>
        <v>0.47444331983805665</v>
      </c>
      <c r="T312" s="25">
        <f t="shared" si="402"/>
        <v>1.7891221374045803</v>
      </c>
      <c r="U312" s="25">
        <f t="shared" si="403"/>
        <v>1.3146788175665236</v>
      </c>
      <c r="V312" s="27">
        <f t="shared" si="404"/>
        <v>1.7045454545454546</v>
      </c>
      <c r="W312" s="26">
        <f t="shared" si="405"/>
        <v>0.5272778402699662</v>
      </c>
      <c r="X312" s="25">
        <f t="shared" si="406"/>
        <v>1.2984764542936287</v>
      </c>
      <c r="Y312" s="25">
        <f t="shared" si="407"/>
        <v>0.7711986140236625</v>
      </c>
      <c r="Z312" s="27">
        <f t="shared" si="408"/>
        <v>2.4793388429752063</v>
      </c>
      <c r="AA312" s="26">
        <f t="shared" si="409"/>
        <v>0.5812151270923744</v>
      </c>
      <c r="AB312" s="25">
        <f t="shared" si="410"/>
        <v>1.0569334836527622</v>
      </c>
      <c r="AC312" s="25">
        <f t="shared" si="411"/>
        <v>0.47571835656038775</v>
      </c>
      <c r="AD312" s="27">
        <f t="shared" si="412"/>
        <v>3.409090909090909</v>
      </c>
      <c r="AE312" s="26">
        <f t="shared" si="413"/>
        <v>0.619220607661823</v>
      </c>
      <c r="AF312" s="25">
        <f t="shared" si="414"/>
        <v>0.950811359026369</v>
      </c>
      <c r="AG312" s="25">
        <f t="shared" si="415"/>
        <v>0.3315907513645461</v>
      </c>
    </row>
    <row r="313" spans="1:33" ht="12.75">
      <c r="A313" s="67">
        <v>1</v>
      </c>
      <c r="B313" s="21">
        <f t="shared" si="384"/>
        <v>0.6225589225589225</v>
      </c>
      <c r="C313" s="23" t="str">
        <f t="shared" si="385"/>
        <v>nc</v>
      </c>
      <c r="D313" s="22" t="str">
        <f t="shared" si="386"/>
        <v>nc</v>
      </c>
      <c r="E313" s="22" t="str">
        <f t="shared" si="387"/>
        <v>nc</v>
      </c>
      <c r="F313" s="24">
        <f t="shared" si="388"/>
        <v>0.42613636363636365</v>
      </c>
      <c r="G313" s="23" t="str">
        <f t="shared" si="389"/>
        <v>nc</v>
      </c>
      <c r="H313" s="22" t="str">
        <f t="shared" si="390"/>
        <v>nc</v>
      </c>
      <c r="I313" s="22" t="str">
        <f t="shared" si="391"/>
        <v>nc</v>
      </c>
      <c r="J313" s="24">
        <f t="shared" si="392"/>
        <v>0.606060606060606</v>
      </c>
      <c r="K313" s="23" t="str">
        <f t="shared" si="393"/>
        <v>nc</v>
      </c>
      <c r="L313" s="22" t="str">
        <f t="shared" si="394"/>
        <v>nc</v>
      </c>
      <c r="M313" s="22" t="str">
        <f t="shared" si="395"/>
        <v>nc</v>
      </c>
      <c r="N313" s="24">
        <f t="shared" si="396"/>
        <v>0.8522727272727273</v>
      </c>
      <c r="O313" s="23">
        <f t="shared" si="397"/>
        <v>0.46769768021950614</v>
      </c>
      <c r="P313" s="22" t="str">
        <f t="shared" si="398"/>
        <v>infini</v>
      </c>
      <c r="Q313" s="22" t="str">
        <f t="shared" si="399"/>
        <v>infini</v>
      </c>
      <c r="R313" s="24">
        <f t="shared" si="400"/>
        <v>1.2396694214876032</v>
      </c>
      <c r="S313" s="23">
        <f t="shared" si="401"/>
        <v>0.5610203089351835</v>
      </c>
      <c r="T313" s="22">
        <f t="shared" si="402"/>
        <v>4.59699662886914</v>
      </c>
      <c r="U313" s="22">
        <f t="shared" si="403"/>
        <v>4.0359763199339564</v>
      </c>
      <c r="V313" s="24">
        <f t="shared" si="404"/>
        <v>1.7045454545454546</v>
      </c>
      <c r="W313" s="23">
        <f t="shared" si="405"/>
        <v>0.6373215499660094</v>
      </c>
      <c r="X313" s="22">
        <f t="shared" si="406"/>
        <v>2.3205445544554455</v>
      </c>
      <c r="Y313" s="22">
        <f t="shared" si="407"/>
        <v>1.683223004489436</v>
      </c>
      <c r="Z313" s="24">
        <f t="shared" si="408"/>
        <v>2.4793388429752063</v>
      </c>
      <c r="AA313" s="23">
        <f t="shared" si="409"/>
        <v>0.7187866880705369</v>
      </c>
      <c r="AB313" s="22">
        <f t="shared" si="410"/>
        <v>1.6426654985489788</v>
      </c>
      <c r="AC313" s="22">
        <f t="shared" si="411"/>
        <v>0.9238788104784419</v>
      </c>
      <c r="AD313" s="24">
        <f t="shared" si="412"/>
        <v>3.409090909090909</v>
      </c>
      <c r="AE313" s="23">
        <f t="shared" si="413"/>
        <v>0.7784928378658916</v>
      </c>
      <c r="AF313" s="22">
        <f t="shared" si="414"/>
        <v>1.3976891539321654</v>
      </c>
      <c r="AG313" s="22">
        <f t="shared" si="415"/>
        <v>0.6191963160662738</v>
      </c>
    </row>
    <row r="314" spans="1:33" ht="12.75">
      <c r="A314" s="67">
        <v>1.25</v>
      </c>
      <c r="B314" s="21">
        <f t="shared" si="384"/>
        <v>0.6225589225589225</v>
      </c>
      <c r="C314" s="26" t="str">
        <f t="shared" si="385"/>
        <v>nc</v>
      </c>
      <c r="D314" s="25" t="str">
        <f t="shared" si="386"/>
        <v>nc</v>
      </c>
      <c r="E314" s="25" t="str">
        <f t="shared" si="387"/>
        <v>nc</v>
      </c>
      <c r="F314" s="27">
        <f t="shared" si="388"/>
        <v>0.42613636363636365</v>
      </c>
      <c r="G314" s="26" t="str">
        <f t="shared" si="389"/>
        <v>nc</v>
      </c>
      <c r="H314" s="25" t="str">
        <f t="shared" si="390"/>
        <v>nc</v>
      </c>
      <c r="I314" s="25" t="str">
        <f t="shared" si="391"/>
        <v>nc</v>
      </c>
      <c r="J314" s="27">
        <f t="shared" si="392"/>
        <v>0.606060606060606</v>
      </c>
      <c r="K314" s="26" t="str">
        <f t="shared" si="393"/>
        <v>nc</v>
      </c>
      <c r="L314" s="25" t="str">
        <f t="shared" si="394"/>
        <v>nc</v>
      </c>
      <c r="M314" s="25" t="str">
        <f t="shared" si="395"/>
        <v>nc</v>
      </c>
      <c r="N314" s="27">
        <f t="shared" si="396"/>
        <v>0.8522727272727273</v>
      </c>
      <c r="O314" s="26">
        <f t="shared" si="397"/>
        <v>0.5140930028515026</v>
      </c>
      <c r="P314" s="25" t="str">
        <f t="shared" si="398"/>
        <v>infini</v>
      </c>
      <c r="Q314" s="25" t="str">
        <f t="shared" si="399"/>
        <v>infini</v>
      </c>
      <c r="R314" s="27">
        <f t="shared" si="400"/>
        <v>1.2396694214876032</v>
      </c>
      <c r="S314" s="26">
        <f t="shared" si="401"/>
        <v>0.6299979840064512</v>
      </c>
      <c r="T314" s="25">
        <f t="shared" si="402"/>
        <v>78.78151260504244</v>
      </c>
      <c r="U314" s="25">
        <f t="shared" si="403"/>
        <v>78.15151462103599</v>
      </c>
      <c r="V314" s="27">
        <f t="shared" si="404"/>
        <v>1.7045454545454546</v>
      </c>
      <c r="W314" s="26">
        <f t="shared" si="405"/>
        <v>0.7285514454460678</v>
      </c>
      <c r="X314" s="25">
        <f t="shared" si="406"/>
        <v>4.397279549718574</v>
      </c>
      <c r="Y314" s="25">
        <f t="shared" si="407"/>
        <v>3.668728104272506</v>
      </c>
      <c r="Z314" s="27">
        <f t="shared" si="408"/>
        <v>2.4793388429752063</v>
      </c>
      <c r="AA314" s="26">
        <f t="shared" si="409"/>
        <v>0.8377641749698406</v>
      </c>
      <c r="AB314" s="25">
        <f t="shared" si="410"/>
        <v>2.460952880955506</v>
      </c>
      <c r="AC314" s="25">
        <f t="shared" si="411"/>
        <v>1.6231887059856656</v>
      </c>
      <c r="AD314" s="27">
        <f t="shared" si="412"/>
        <v>3.409090909090909</v>
      </c>
      <c r="AE314" s="26">
        <f t="shared" si="413"/>
        <v>0.9205616653574236</v>
      </c>
      <c r="AF314" s="25">
        <f t="shared" si="414"/>
        <v>1.9466362126245846</v>
      </c>
      <c r="AG314" s="25">
        <f t="shared" si="415"/>
        <v>1.026074547267161</v>
      </c>
    </row>
    <row r="315" spans="1:33" ht="12.75">
      <c r="A315" s="67">
        <v>1.5</v>
      </c>
      <c r="B315" s="21">
        <f t="shared" si="384"/>
        <v>0.6225589225589225</v>
      </c>
      <c r="C315" s="23" t="str">
        <f t="shared" si="385"/>
        <v>nc</v>
      </c>
      <c r="D315" s="22" t="str">
        <f t="shared" si="386"/>
        <v>nc</v>
      </c>
      <c r="E315" s="22" t="str">
        <f t="shared" si="387"/>
        <v>nc</v>
      </c>
      <c r="F315" s="24">
        <f t="shared" si="388"/>
        <v>0.42613636363636365</v>
      </c>
      <c r="G315" s="23" t="str">
        <f t="shared" si="389"/>
        <v>nc</v>
      </c>
      <c r="H315" s="22" t="str">
        <f t="shared" si="390"/>
        <v>nc</v>
      </c>
      <c r="I315" s="22" t="str">
        <f t="shared" si="391"/>
        <v>nc</v>
      </c>
      <c r="J315" s="24">
        <f t="shared" si="392"/>
        <v>0.606060606060606</v>
      </c>
      <c r="K315" s="23" t="str">
        <f t="shared" si="393"/>
        <v>nc</v>
      </c>
      <c r="L315" s="22" t="str">
        <f t="shared" si="394"/>
        <v>nc</v>
      </c>
      <c r="M315" s="22" t="str">
        <f t="shared" si="395"/>
        <v>nc</v>
      </c>
      <c r="N315" s="24">
        <f t="shared" si="396"/>
        <v>0.8522727272727273</v>
      </c>
      <c r="O315" s="23">
        <f t="shared" si="397"/>
        <v>0.5504991192014093</v>
      </c>
      <c r="P315" s="22" t="str">
        <f t="shared" si="398"/>
        <v>infini</v>
      </c>
      <c r="Q315" s="22" t="str">
        <f t="shared" si="399"/>
        <v>infini</v>
      </c>
      <c r="R315" s="24">
        <f t="shared" si="400"/>
        <v>1.2396694214876032</v>
      </c>
      <c r="S315" s="23">
        <f t="shared" si="401"/>
        <v>0.6862475981334065</v>
      </c>
      <c r="T315" s="22" t="str">
        <f t="shared" si="402"/>
        <v>infini</v>
      </c>
      <c r="U315" s="22" t="str">
        <f t="shared" si="403"/>
        <v>infini</v>
      </c>
      <c r="V315" s="24">
        <f t="shared" si="404"/>
        <v>1.7045454545454546</v>
      </c>
      <c r="W315" s="23">
        <f t="shared" si="405"/>
        <v>0.8054123711340205</v>
      </c>
      <c r="X315" s="22">
        <f t="shared" si="406"/>
        <v>10.90116279069767</v>
      </c>
      <c r="Y315" s="22">
        <f t="shared" si="407"/>
        <v>10.09575041956365</v>
      </c>
      <c r="Z315" s="24">
        <f t="shared" si="408"/>
        <v>2.4793388429752063</v>
      </c>
      <c r="AA315" s="23">
        <f t="shared" si="409"/>
        <v>0.9416786992278234</v>
      </c>
      <c r="AB315" s="22">
        <f t="shared" si="410"/>
        <v>3.684598378776714</v>
      </c>
      <c r="AC315" s="22">
        <f t="shared" si="411"/>
        <v>2.7429196795488906</v>
      </c>
      <c r="AD315" s="24">
        <f t="shared" si="412"/>
        <v>3.409090909090909</v>
      </c>
      <c r="AE315" s="23">
        <f t="shared" si="413"/>
        <v>1.048071548351034</v>
      </c>
      <c r="AF315" s="22">
        <f t="shared" si="414"/>
        <v>2.6371308016877633</v>
      </c>
      <c r="AG315" s="22">
        <f t="shared" si="415"/>
        <v>1.5890592533367291</v>
      </c>
    </row>
    <row r="316" spans="1:33" ht="12.75">
      <c r="A316" s="67">
        <v>1.75</v>
      </c>
      <c r="B316" s="21">
        <f t="shared" si="384"/>
        <v>0.6225589225589225</v>
      </c>
      <c r="C316" s="26" t="str">
        <f t="shared" si="385"/>
        <v>nc</v>
      </c>
      <c r="D316" s="25" t="str">
        <f t="shared" si="386"/>
        <v>nc</v>
      </c>
      <c r="E316" s="25" t="str">
        <f t="shared" si="387"/>
        <v>nc</v>
      </c>
      <c r="F316" s="27">
        <f t="shared" si="388"/>
        <v>0.42613636363636365</v>
      </c>
      <c r="G316" s="26" t="str">
        <f t="shared" si="389"/>
        <v>nc</v>
      </c>
      <c r="H316" s="25" t="str">
        <f t="shared" si="390"/>
        <v>nc</v>
      </c>
      <c r="I316" s="25" t="str">
        <f t="shared" si="391"/>
        <v>nc</v>
      </c>
      <c r="J316" s="27">
        <f t="shared" si="392"/>
        <v>0.606060606060606</v>
      </c>
      <c r="K316" s="26" t="str">
        <f t="shared" si="393"/>
        <v>nc</v>
      </c>
      <c r="L316" s="25" t="str">
        <f t="shared" si="394"/>
        <v>nc</v>
      </c>
      <c r="M316" s="25" t="str">
        <f t="shared" si="395"/>
        <v>nc</v>
      </c>
      <c r="N316" s="27">
        <f t="shared" si="396"/>
        <v>0.8522727272727273</v>
      </c>
      <c r="O316" s="26">
        <f t="shared" si="397"/>
        <v>0.5798285916239618</v>
      </c>
      <c r="P316" s="25" t="str">
        <f t="shared" si="398"/>
        <v>infini</v>
      </c>
      <c r="Q316" s="25" t="str">
        <f t="shared" si="399"/>
        <v>infini</v>
      </c>
      <c r="R316" s="27">
        <f t="shared" si="400"/>
        <v>1.2396694214876032</v>
      </c>
      <c r="S316" s="26">
        <f t="shared" si="401"/>
        <v>0.7329945269741986</v>
      </c>
      <c r="T316" s="25" t="str">
        <f t="shared" si="402"/>
        <v>infini</v>
      </c>
      <c r="U316" s="25" t="str">
        <f t="shared" si="403"/>
        <v>infini</v>
      </c>
      <c r="V316" s="27">
        <f t="shared" si="404"/>
        <v>1.7045454545454546</v>
      </c>
      <c r="W316" s="26">
        <f t="shared" si="405"/>
        <v>0.871051234404035</v>
      </c>
      <c r="X316" s="25" t="str">
        <f t="shared" si="406"/>
        <v>infini</v>
      </c>
      <c r="Y316" s="25" t="str">
        <f t="shared" si="407"/>
        <v>infini</v>
      </c>
      <c r="Z316" s="27">
        <f t="shared" si="408"/>
        <v>2.4793388429752063</v>
      </c>
      <c r="AA316" s="26">
        <f t="shared" si="409"/>
        <v>1.033220499094702</v>
      </c>
      <c r="AB316" s="25">
        <f t="shared" si="410"/>
        <v>5.713974749673488</v>
      </c>
      <c r="AC316" s="25">
        <f t="shared" si="411"/>
        <v>4.6807542505787865</v>
      </c>
      <c r="AD316" s="27">
        <f t="shared" si="412"/>
        <v>3.409090909090909</v>
      </c>
      <c r="AE316" s="26">
        <f t="shared" si="413"/>
        <v>1.163151364764268</v>
      </c>
      <c r="AF316" s="25">
        <f t="shared" si="414"/>
        <v>3.5320236813778254</v>
      </c>
      <c r="AG316" s="25">
        <f t="shared" si="415"/>
        <v>2.3688723166135572</v>
      </c>
    </row>
    <row r="317" spans="1:33" ht="12.75">
      <c r="A317" s="67">
        <v>2</v>
      </c>
      <c r="B317" s="21">
        <f t="shared" si="384"/>
        <v>0.6225589225589225</v>
      </c>
      <c r="C317" s="23" t="str">
        <f t="shared" si="385"/>
        <v>nc</v>
      </c>
      <c r="D317" s="22" t="str">
        <f t="shared" si="386"/>
        <v>nc</v>
      </c>
      <c r="E317" s="22" t="str">
        <f t="shared" si="387"/>
        <v>nc</v>
      </c>
      <c r="F317" s="24">
        <f t="shared" si="388"/>
        <v>0.42613636363636365</v>
      </c>
      <c r="G317" s="23" t="str">
        <f t="shared" si="389"/>
        <v>nc</v>
      </c>
      <c r="H317" s="22" t="str">
        <f t="shared" si="390"/>
        <v>nc</v>
      </c>
      <c r="I317" s="22" t="str">
        <f t="shared" si="391"/>
        <v>nc</v>
      </c>
      <c r="J317" s="24">
        <f t="shared" si="392"/>
        <v>0.606060606060606</v>
      </c>
      <c r="K317" s="23" t="str">
        <f t="shared" si="393"/>
        <v>nc</v>
      </c>
      <c r="L317" s="22" t="str">
        <f t="shared" si="394"/>
        <v>nc</v>
      </c>
      <c r="M317" s="22" t="str">
        <f t="shared" si="395"/>
        <v>nc</v>
      </c>
      <c r="N317" s="24">
        <f t="shared" si="396"/>
        <v>0.8522727272727273</v>
      </c>
      <c r="O317" s="23">
        <f t="shared" si="397"/>
        <v>0.6039619906587212</v>
      </c>
      <c r="P317" s="22" t="str">
        <f t="shared" si="398"/>
        <v>infini</v>
      </c>
      <c r="Q317" s="22" t="str">
        <f t="shared" si="399"/>
        <v>infini</v>
      </c>
      <c r="R317" s="24">
        <f t="shared" si="400"/>
        <v>1.2396694214876032</v>
      </c>
      <c r="S317" s="23">
        <f t="shared" si="401"/>
        <v>0.7724592527744162</v>
      </c>
      <c r="T317" s="22" t="str">
        <f t="shared" si="402"/>
        <v>infini</v>
      </c>
      <c r="U317" s="22" t="str">
        <f t="shared" si="403"/>
        <v>infini</v>
      </c>
      <c r="V317" s="24">
        <f t="shared" si="404"/>
        <v>1.7045454545454546</v>
      </c>
      <c r="W317" s="23">
        <f t="shared" si="405"/>
        <v>0.9277585353785255</v>
      </c>
      <c r="X317" s="22" t="str">
        <f t="shared" si="406"/>
        <v>infini</v>
      </c>
      <c r="Y317" s="22" t="str">
        <f t="shared" si="407"/>
        <v>infini</v>
      </c>
      <c r="Z317" s="24">
        <f t="shared" si="408"/>
        <v>2.4793388429752063</v>
      </c>
      <c r="AA317" s="23">
        <f t="shared" si="409"/>
        <v>1.1144751750654753</v>
      </c>
      <c r="AB317" s="22">
        <f t="shared" si="410"/>
        <v>9.735518416355674</v>
      </c>
      <c r="AC317" s="22">
        <f t="shared" si="411"/>
        <v>8.621043241290199</v>
      </c>
      <c r="AD317" s="24">
        <f t="shared" si="412"/>
        <v>3.409090909090909</v>
      </c>
      <c r="AE317" s="23">
        <f t="shared" si="413"/>
        <v>1.2675342234240325</v>
      </c>
      <c r="AF317" s="22">
        <f t="shared" si="414"/>
        <v>4.737839545167404</v>
      </c>
      <c r="AG317" s="22">
        <f t="shared" si="415"/>
        <v>3.4703053217433713</v>
      </c>
    </row>
    <row r="318" spans="1:33" ht="12.75">
      <c r="A318" s="67">
        <v>2.25</v>
      </c>
      <c r="B318" s="21">
        <f t="shared" si="384"/>
        <v>0.6225589225589225</v>
      </c>
      <c r="C318" s="26" t="str">
        <f t="shared" si="385"/>
        <v>nc</v>
      </c>
      <c r="D318" s="25" t="str">
        <f t="shared" si="386"/>
        <v>nc</v>
      </c>
      <c r="E318" s="25" t="str">
        <f t="shared" si="387"/>
        <v>nc</v>
      </c>
      <c r="F318" s="27">
        <f t="shared" si="388"/>
        <v>0.42613636363636365</v>
      </c>
      <c r="G318" s="26" t="str">
        <f t="shared" si="389"/>
        <v>nc</v>
      </c>
      <c r="H318" s="25" t="str">
        <f t="shared" si="390"/>
        <v>nc</v>
      </c>
      <c r="I318" s="25" t="str">
        <f t="shared" si="391"/>
        <v>nc</v>
      </c>
      <c r="J318" s="27">
        <f t="shared" si="392"/>
        <v>0.606060606060606</v>
      </c>
      <c r="K318" s="26" t="str">
        <f t="shared" si="393"/>
        <v>nc</v>
      </c>
      <c r="L318" s="25" t="str">
        <f t="shared" si="394"/>
        <v>nc</v>
      </c>
      <c r="M318" s="25" t="str">
        <f t="shared" si="395"/>
        <v>nc</v>
      </c>
      <c r="N318" s="27">
        <f t="shared" si="396"/>
        <v>0.8522727272727273</v>
      </c>
      <c r="O318" s="26">
        <f t="shared" si="397"/>
        <v>0.624167776298269</v>
      </c>
      <c r="P318" s="25" t="str">
        <f t="shared" si="398"/>
        <v>infini</v>
      </c>
      <c r="Q318" s="25" t="str">
        <f t="shared" si="399"/>
        <v>infini</v>
      </c>
      <c r="R318" s="27">
        <f t="shared" si="400"/>
        <v>1.2396694214876032</v>
      </c>
      <c r="S318" s="26">
        <f t="shared" si="401"/>
        <v>0.8062204385839185</v>
      </c>
      <c r="T318" s="25" t="str">
        <f t="shared" si="402"/>
        <v>infini</v>
      </c>
      <c r="U318" s="25" t="str">
        <f t="shared" si="403"/>
        <v>infini</v>
      </c>
      <c r="V318" s="27">
        <f t="shared" si="404"/>
        <v>1.7045454545454546</v>
      </c>
      <c r="W318" s="26">
        <f t="shared" si="405"/>
        <v>0.9772411396803335</v>
      </c>
      <c r="X318" s="25" t="str">
        <f t="shared" si="406"/>
        <v>infini</v>
      </c>
      <c r="Y318" s="25" t="str">
        <f t="shared" si="407"/>
        <v>infini</v>
      </c>
      <c r="Z318" s="27">
        <f t="shared" si="408"/>
        <v>2.4793388429752063</v>
      </c>
      <c r="AA318" s="26">
        <f t="shared" si="409"/>
        <v>1.1870845204178535</v>
      </c>
      <c r="AB318" s="25">
        <f t="shared" si="410"/>
        <v>21.510516252390094</v>
      </c>
      <c r="AC318" s="25">
        <f t="shared" si="411"/>
        <v>20.32343173197224</v>
      </c>
      <c r="AD318" s="27">
        <f t="shared" si="412"/>
        <v>3.409090909090909</v>
      </c>
      <c r="AE318" s="26">
        <f t="shared" si="413"/>
        <v>1.3626453488372094</v>
      </c>
      <c r="AF318" s="25">
        <f t="shared" si="414"/>
        <v>6.450688073394496</v>
      </c>
      <c r="AG318" s="25">
        <f t="shared" si="415"/>
        <v>5.088042724557287</v>
      </c>
    </row>
    <row r="319" spans="1:33" ht="12.75">
      <c r="A319" s="67">
        <v>2.75</v>
      </c>
      <c r="B319" s="21">
        <f t="shared" si="384"/>
        <v>0.6225589225589225</v>
      </c>
      <c r="C319" s="23" t="str">
        <f t="shared" si="385"/>
        <v>nc</v>
      </c>
      <c r="D319" s="22" t="str">
        <f t="shared" si="386"/>
        <v>nc</v>
      </c>
      <c r="E319" s="22" t="str">
        <f t="shared" si="387"/>
        <v>nc</v>
      </c>
      <c r="F319" s="24">
        <f t="shared" si="388"/>
        <v>0.42613636363636365</v>
      </c>
      <c r="G319" s="23" t="str">
        <f t="shared" si="389"/>
        <v>nc</v>
      </c>
      <c r="H319" s="22" t="str">
        <f t="shared" si="390"/>
        <v>nc</v>
      </c>
      <c r="I319" s="22" t="str">
        <f t="shared" si="391"/>
        <v>nc</v>
      </c>
      <c r="J319" s="24">
        <f t="shared" si="392"/>
        <v>0.606060606060606</v>
      </c>
      <c r="K319" s="23" t="str">
        <f t="shared" si="393"/>
        <v>nc</v>
      </c>
      <c r="L319" s="22" t="str">
        <f t="shared" si="394"/>
        <v>nc</v>
      </c>
      <c r="M319" s="22" t="str">
        <f t="shared" si="395"/>
        <v>nc</v>
      </c>
      <c r="N319" s="24">
        <f t="shared" si="396"/>
        <v>0.8522727272727273</v>
      </c>
      <c r="O319" s="23">
        <f t="shared" si="397"/>
        <v>0.6560949230181957</v>
      </c>
      <c r="P319" s="22" t="str">
        <f t="shared" si="398"/>
        <v>infini</v>
      </c>
      <c r="Q319" s="22" t="str">
        <f t="shared" si="399"/>
        <v>infini</v>
      </c>
      <c r="R319" s="24">
        <f t="shared" si="400"/>
        <v>1.2396694214876032</v>
      </c>
      <c r="S319" s="23">
        <f t="shared" si="401"/>
        <v>0.8609534145934211</v>
      </c>
      <c r="T319" s="22" t="str">
        <f t="shared" si="402"/>
        <v>infini</v>
      </c>
      <c r="U319" s="22" t="str">
        <f t="shared" si="403"/>
        <v>infini</v>
      </c>
      <c r="V319" s="24">
        <f t="shared" si="404"/>
        <v>1.7045454545454546</v>
      </c>
      <c r="W319" s="23">
        <f t="shared" si="405"/>
        <v>1.0594308608999383</v>
      </c>
      <c r="X319" s="22" t="str">
        <f t="shared" si="406"/>
        <v>infini</v>
      </c>
      <c r="Y319" s="22" t="str">
        <f t="shared" si="407"/>
        <v>infini</v>
      </c>
      <c r="Z319" s="24">
        <f t="shared" si="408"/>
        <v>2.4793388429752063</v>
      </c>
      <c r="AA319" s="23">
        <f t="shared" si="409"/>
        <v>1.3113555442522886</v>
      </c>
      <c r="AB319" s="22" t="str">
        <f t="shared" si="410"/>
        <v>infini</v>
      </c>
      <c r="AC319" s="22" t="str">
        <f t="shared" si="411"/>
        <v>infini</v>
      </c>
      <c r="AD319" s="24">
        <f t="shared" si="412"/>
        <v>3.409090909090909</v>
      </c>
      <c r="AE319" s="23">
        <f t="shared" si="413"/>
        <v>1.5295906259270247</v>
      </c>
      <c r="AF319" s="22">
        <f t="shared" si="414"/>
        <v>13.604881266490768</v>
      </c>
      <c r="AG319" s="22">
        <f t="shared" si="415"/>
        <v>12.075290640563743</v>
      </c>
    </row>
    <row r="320" spans="1:33" ht="12.75">
      <c r="A320" s="67">
        <v>3</v>
      </c>
      <c r="B320" s="21">
        <f t="shared" si="384"/>
        <v>0.6225589225589225</v>
      </c>
      <c r="C320" s="26" t="str">
        <f t="shared" si="385"/>
        <v>nc</v>
      </c>
      <c r="D320" s="25" t="str">
        <f t="shared" si="386"/>
        <v>nc</v>
      </c>
      <c r="E320" s="25" t="str">
        <f t="shared" si="387"/>
        <v>nc</v>
      </c>
      <c r="F320" s="27">
        <f t="shared" si="388"/>
        <v>0.42613636363636365</v>
      </c>
      <c r="G320" s="26" t="str">
        <f t="shared" si="389"/>
        <v>nc</v>
      </c>
      <c r="H320" s="25" t="str">
        <f t="shared" si="390"/>
        <v>nc</v>
      </c>
      <c r="I320" s="25" t="str">
        <f t="shared" si="391"/>
        <v>nc</v>
      </c>
      <c r="J320" s="27">
        <f t="shared" si="392"/>
        <v>0.606060606060606</v>
      </c>
      <c r="K320" s="26" t="str">
        <f t="shared" si="393"/>
        <v>nc</v>
      </c>
      <c r="L320" s="25" t="str">
        <f t="shared" si="394"/>
        <v>nc</v>
      </c>
      <c r="M320" s="25" t="str">
        <f t="shared" si="395"/>
        <v>nc</v>
      </c>
      <c r="N320" s="27">
        <f t="shared" si="396"/>
        <v>0.8522727272727273</v>
      </c>
      <c r="O320" s="26">
        <f t="shared" si="397"/>
        <v>0.6689261505529789</v>
      </c>
      <c r="P320" s="25" t="str">
        <f t="shared" si="398"/>
        <v>infini</v>
      </c>
      <c r="Q320" s="25" t="str">
        <f t="shared" si="399"/>
        <v>infini</v>
      </c>
      <c r="R320" s="27">
        <f t="shared" si="400"/>
        <v>1.2396694214876032</v>
      </c>
      <c r="S320" s="26">
        <f t="shared" si="401"/>
        <v>0.8834442546675303</v>
      </c>
      <c r="T320" s="25" t="str">
        <f t="shared" si="402"/>
        <v>infini</v>
      </c>
      <c r="U320" s="25" t="str">
        <f t="shared" si="403"/>
        <v>infini</v>
      </c>
      <c r="V320" s="27">
        <f t="shared" si="404"/>
        <v>1.7045454545454546</v>
      </c>
      <c r="W320" s="26">
        <f t="shared" si="405"/>
        <v>1.0939323220536754</v>
      </c>
      <c r="X320" s="25" t="str">
        <f t="shared" si="406"/>
        <v>infini</v>
      </c>
      <c r="Y320" s="25" t="str">
        <f t="shared" si="407"/>
        <v>infini</v>
      </c>
      <c r="Z320" s="27">
        <f t="shared" si="408"/>
        <v>2.4793388429752063</v>
      </c>
      <c r="AA320" s="26">
        <f t="shared" si="409"/>
        <v>1.3649392602029207</v>
      </c>
      <c r="AB320" s="25" t="str">
        <f t="shared" si="410"/>
        <v>infini</v>
      </c>
      <c r="AC320" s="25" t="str">
        <f t="shared" si="411"/>
        <v>infini</v>
      </c>
      <c r="AD320" s="27">
        <f t="shared" si="412"/>
        <v>3.409090909090909</v>
      </c>
      <c r="AE320" s="26">
        <f t="shared" si="413"/>
        <v>1.6032492518170158</v>
      </c>
      <c r="AF320" s="25">
        <f t="shared" si="414"/>
        <v>23.291925465838514</v>
      </c>
      <c r="AG320" s="25">
        <f t="shared" si="415"/>
        <v>21.6886762140215</v>
      </c>
    </row>
    <row r="321" spans="1:33" ht="12.75">
      <c r="A321" s="67">
        <v>4</v>
      </c>
      <c r="B321" s="21">
        <f t="shared" si="384"/>
        <v>0.6225589225589225</v>
      </c>
      <c r="C321" s="23" t="str">
        <f t="shared" si="385"/>
        <v>nc</v>
      </c>
      <c r="D321" s="22" t="str">
        <f t="shared" si="386"/>
        <v>nc</v>
      </c>
      <c r="E321" s="22" t="str">
        <f t="shared" si="387"/>
        <v>nc</v>
      </c>
      <c r="F321" s="24">
        <f t="shared" si="388"/>
        <v>0.42613636363636365</v>
      </c>
      <c r="G321" s="23" t="str">
        <f t="shared" si="389"/>
        <v>nc</v>
      </c>
      <c r="H321" s="22" t="str">
        <f t="shared" si="390"/>
        <v>nc</v>
      </c>
      <c r="I321" s="22" t="str">
        <f t="shared" si="391"/>
        <v>nc</v>
      </c>
      <c r="J321" s="24">
        <f t="shared" si="392"/>
        <v>0.606060606060606</v>
      </c>
      <c r="K321" s="23" t="str">
        <f t="shared" si="393"/>
        <v>nc</v>
      </c>
      <c r="L321" s="22" t="str">
        <f t="shared" si="394"/>
        <v>nc</v>
      </c>
      <c r="M321" s="22" t="str">
        <f t="shared" si="395"/>
        <v>nc</v>
      </c>
      <c r="N321" s="24">
        <f t="shared" si="396"/>
        <v>0.8522727272727273</v>
      </c>
      <c r="O321" s="23">
        <f t="shared" si="397"/>
        <v>0.7069469318503158</v>
      </c>
      <c r="P321" s="22" t="str">
        <f t="shared" si="398"/>
        <v>infini</v>
      </c>
      <c r="Q321" s="22" t="str">
        <f t="shared" si="399"/>
        <v>infini</v>
      </c>
      <c r="R321" s="24">
        <f t="shared" si="400"/>
        <v>1.2396694214876032</v>
      </c>
      <c r="S321" s="23">
        <f t="shared" si="401"/>
        <v>0.9518219458413311</v>
      </c>
      <c r="T321" s="22" t="str">
        <f t="shared" si="402"/>
        <v>infini</v>
      </c>
      <c r="U321" s="22" t="str">
        <f t="shared" si="403"/>
        <v>infini</v>
      </c>
      <c r="V321" s="24">
        <f t="shared" si="404"/>
        <v>1.7045454545454546</v>
      </c>
      <c r="W321" s="23">
        <f t="shared" si="405"/>
        <v>1.2015379685998078</v>
      </c>
      <c r="X321" s="22" t="str">
        <f t="shared" si="406"/>
        <v>infini</v>
      </c>
      <c r="Y321" s="22" t="str">
        <f t="shared" si="407"/>
        <v>infini</v>
      </c>
      <c r="Z321" s="24">
        <f t="shared" si="408"/>
        <v>2.4793388429752063</v>
      </c>
      <c r="AA321" s="23">
        <f t="shared" si="409"/>
        <v>1.5377321014390608</v>
      </c>
      <c r="AB321" s="22" t="str">
        <f t="shared" si="410"/>
        <v>infini</v>
      </c>
      <c r="AC321" s="22" t="str">
        <f t="shared" si="411"/>
        <v>infini</v>
      </c>
      <c r="AD321" s="24">
        <f t="shared" si="412"/>
        <v>3.409090909090909</v>
      </c>
      <c r="AE321" s="23">
        <f t="shared" si="413"/>
        <v>1.8479733891831958</v>
      </c>
      <c r="AF321" s="22" t="str">
        <f t="shared" si="414"/>
        <v>infini</v>
      </c>
      <c r="AG321" s="22" t="str">
        <f t="shared" si="415"/>
        <v>infini</v>
      </c>
    </row>
    <row r="322" spans="1:33" ht="12.75">
      <c r="A322" s="67">
        <v>5</v>
      </c>
      <c r="B322" s="21">
        <f t="shared" si="384"/>
        <v>0.6225589225589225</v>
      </c>
      <c r="C322" s="26" t="str">
        <f t="shared" si="385"/>
        <v>nc</v>
      </c>
      <c r="D322" s="25" t="str">
        <f t="shared" si="386"/>
        <v>nc</v>
      </c>
      <c r="E322" s="25" t="str">
        <f t="shared" si="387"/>
        <v>nc</v>
      </c>
      <c r="F322" s="27">
        <f t="shared" si="388"/>
        <v>0.42613636363636365</v>
      </c>
      <c r="G322" s="26" t="str">
        <f t="shared" si="389"/>
        <v>nc</v>
      </c>
      <c r="H322" s="25" t="str">
        <f t="shared" si="390"/>
        <v>nc</v>
      </c>
      <c r="I322" s="25" t="str">
        <f t="shared" si="391"/>
        <v>nc</v>
      </c>
      <c r="J322" s="27">
        <f t="shared" si="392"/>
        <v>0.606060606060606</v>
      </c>
      <c r="K322" s="26" t="str">
        <f t="shared" si="393"/>
        <v>nc</v>
      </c>
      <c r="L322" s="25" t="str">
        <f t="shared" si="394"/>
        <v>nc</v>
      </c>
      <c r="M322" s="25" t="str">
        <f t="shared" si="395"/>
        <v>nc</v>
      </c>
      <c r="N322" s="27">
        <f t="shared" si="396"/>
        <v>0.8522727272727273</v>
      </c>
      <c r="O322" s="26">
        <f t="shared" si="397"/>
        <v>0.7319072527129362</v>
      </c>
      <c r="P322" s="25" t="str">
        <f t="shared" si="398"/>
        <v>infini</v>
      </c>
      <c r="Q322" s="25" t="str">
        <f t="shared" si="399"/>
        <v>infini</v>
      </c>
      <c r="R322" s="27">
        <f t="shared" si="400"/>
        <v>1.2396694214876032</v>
      </c>
      <c r="S322" s="26">
        <f t="shared" si="401"/>
        <v>0.9981766639604988</v>
      </c>
      <c r="T322" s="25" t="str">
        <f t="shared" si="402"/>
        <v>infini</v>
      </c>
      <c r="U322" s="25" t="str">
        <f t="shared" si="403"/>
        <v>infini</v>
      </c>
      <c r="V322" s="27">
        <f t="shared" si="404"/>
        <v>1.7045454545454546</v>
      </c>
      <c r="W322" s="26">
        <f t="shared" si="405"/>
        <v>1.2769000272405342</v>
      </c>
      <c r="X322" s="25" t="str">
        <f t="shared" si="406"/>
        <v>infini</v>
      </c>
      <c r="Y322" s="25" t="str">
        <f t="shared" si="407"/>
        <v>infini</v>
      </c>
      <c r="Z322" s="27">
        <f t="shared" si="408"/>
        <v>2.4793388429752063</v>
      </c>
      <c r="AA322" s="26">
        <f t="shared" si="409"/>
        <v>1.664133485693999</v>
      </c>
      <c r="AB322" s="25" t="str">
        <f t="shared" si="410"/>
        <v>infini</v>
      </c>
      <c r="AC322" s="25" t="str">
        <f t="shared" si="411"/>
        <v>infini</v>
      </c>
      <c r="AD322" s="27">
        <f t="shared" si="412"/>
        <v>3.409090909090909</v>
      </c>
      <c r="AE322" s="26">
        <f t="shared" si="413"/>
        <v>2.034284474340892</v>
      </c>
      <c r="AF322" s="25" t="str">
        <f t="shared" si="414"/>
        <v>infini</v>
      </c>
      <c r="AG322" s="25" t="str">
        <f t="shared" si="415"/>
        <v>infini</v>
      </c>
    </row>
    <row r="323" spans="1:33" ht="12.75">
      <c r="A323" s="67">
        <v>10</v>
      </c>
      <c r="B323" s="21">
        <f t="shared" si="384"/>
        <v>0.6225589225589225</v>
      </c>
      <c r="C323" s="23" t="str">
        <f t="shared" si="385"/>
        <v>nc</v>
      </c>
      <c r="D323" s="22" t="str">
        <f t="shared" si="386"/>
        <v>nc</v>
      </c>
      <c r="E323" s="22" t="str">
        <f t="shared" si="387"/>
        <v>nc</v>
      </c>
      <c r="F323" s="24">
        <f t="shared" si="388"/>
        <v>0.42613636363636365</v>
      </c>
      <c r="G323" s="23" t="str">
        <f t="shared" si="389"/>
        <v>nc</v>
      </c>
      <c r="H323" s="22" t="str">
        <f t="shared" si="390"/>
        <v>nc</v>
      </c>
      <c r="I323" s="22" t="str">
        <f t="shared" si="391"/>
        <v>nc</v>
      </c>
      <c r="J323" s="24">
        <f t="shared" si="392"/>
        <v>0.606060606060606</v>
      </c>
      <c r="K323" s="23" t="str">
        <f t="shared" si="393"/>
        <v>nc</v>
      </c>
      <c r="L323" s="22" t="str">
        <f t="shared" si="394"/>
        <v>nc</v>
      </c>
      <c r="M323" s="22" t="str">
        <f t="shared" si="395"/>
        <v>nc</v>
      </c>
      <c r="N323" s="24">
        <f t="shared" si="396"/>
        <v>0.8522727272727273</v>
      </c>
      <c r="O323" s="23">
        <f t="shared" si="397"/>
        <v>0.7875173253811585</v>
      </c>
      <c r="P323" s="22" t="str">
        <f t="shared" si="398"/>
        <v>infini</v>
      </c>
      <c r="Q323" s="22" t="str">
        <f t="shared" si="399"/>
        <v>infini</v>
      </c>
      <c r="R323" s="24">
        <f t="shared" si="400"/>
        <v>1.2396694214876032</v>
      </c>
      <c r="S323" s="23">
        <f t="shared" si="401"/>
        <v>1.1058929348186703</v>
      </c>
      <c r="T323" s="22" t="str">
        <f t="shared" si="402"/>
        <v>infini</v>
      </c>
      <c r="U323" s="22" t="str">
        <f t="shared" si="403"/>
        <v>infini</v>
      </c>
      <c r="V323" s="24">
        <f t="shared" si="404"/>
        <v>1.7045454545454546</v>
      </c>
      <c r="W323" s="23">
        <f t="shared" si="405"/>
        <v>1.4600529512536988</v>
      </c>
      <c r="X323" s="22" t="str">
        <f t="shared" si="406"/>
        <v>infini</v>
      </c>
      <c r="Y323" s="22" t="str">
        <f t="shared" si="407"/>
        <v>infini</v>
      </c>
      <c r="Z323" s="24">
        <f t="shared" si="408"/>
        <v>2.4793388429752063</v>
      </c>
      <c r="AA323" s="23">
        <f t="shared" si="409"/>
        <v>1.991542582499651</v>
      </c>
      <c r="AB323" s="22" t="str">
        <f t="shared" si="410"/>
        <v>infini</v>
      </c>
      <c r="AC323" s="22" t="str">
        <f t="shared" si="411"/>
        <v>infini</v>
      </c>
      <c r="AD323" s="24">
        <f t="shared" si="412"/>
        <v>3.409090909090909</v>
      </c>
      <c r="AE323" s="23">
        <f t="shared" si="413"/>
        <v>2.5480736563158253</v>
      </c>
      <c r="AF323" s="22" t="str">
        <f t="shared" si="414"/>
        <v>infini</v>
      </c>
      <c r="AG323" s="22" t="str">
        <f t="shared" si="415"/>
        <v>infini</v>
      </c>
    </row>
    <row r="324" spans="1:33" ht="12.75">
      <c r="A324" s="67">
        <v>20</v>
      </c>
      <c r="B324" s="21">
        <f t="shared" si="384"/>
        <v>0.6225589225589225</v>
      </c>
      <c r="C324" s="26" t="str">
        <f t="shared" si="385"/>
        <v>nc</v>
      </c>
      <c r="D324" s="25" t="str">
        <f t="shared" si="386"/>
        <v>nc</v>
      </c>
      <c r="E324" s="25" t="str">
        <f t="shared" si="387"/>
        <v>nc</v>
      </c>
      <c r="F324" s="27">
        <f t="shared" si="388"/>
        <v>0.42613636363636365</v>
      </c>
      <c r="G324" s="26" t="str">
        <f t="shared" si="389"/>
        <v>nc</v>
      </c>
      <c r="H324" s="25" t="str">
        <f t="shared" si="390"/>
        <v>nc</v>
      </c>
      <c r="I324" s="25" t="str">
        <f t="shared" si="391"/>
        <v>nc</v>
      </c>
      <c r="J324" s="27">
        <f t="shared" si="392"/>
        <v>0.606060606060606</v>
      </c>
      <c r="K324" s="26" t="str">
        <f t="shared" si="393"/>
        <v>nc</v>
      </c>
      <c r="L324" s="25" t="str">
        <f t="shared" si="394"/>
        <v>nc</v>
      </c>
      <c r="M324" s="25" t="str">
        <f t="shared" si="395"/>
        <v>nc</v>
      </c>
      <c r="N324" s="27">
        <f t="shared" si="396"/>
        <v>0.8522727272727273</v>
      </c>
      <c r="O324" s="26">
        <f t="shared" si="397"/>
        <v>0.8186164290859876</v>
      </c>
      <c r="P324" s="25" t="str">
        <f t="shared" si="398"/>
        <v>infini</v>
      </c>
      <c r="Q324" s="25" t="str">
        <f t="shared" si="399"/>
        <v>infini</v>
      </c>
      <c r="R324" s="27">
        <f t="shared" si="400"/>
        <v>1.2396694214876032</v>
      </c>
      <c r="S324" s="26">
        <f t="shared" si="401"/>
        <v>1.1689662831158405</v>
      </c>
      <c r="T324" s="25" t="str">
        <f t="shared" si="402"/>
        <v>infini</v>
      </c>
      <c r="U324" s="25" t="str">
        <f t="shared" si="403"/>
        <v>infini</v>
      </c>
      <c r="V324" s="27">
        <f t="shared" si="404"/>
        <v>1.7045454545454546</v>
      </c>
      <c r="W324" s="26">
        <f t="shared" si="405"/>
        <v>1.5728546262897412</v>
      </c>
      <c r="X324" s="25" t="str">
        <f t="shared" si="406"/>
        <v>infini</v>
      </c>
      <c r="Y324" s="25" t="str">
        <f t="shared" si="407"/>
        <v>infini</v>
      </c>
      <c r="Z324" s="27">
        <f t="shared" si="408"/>
        <v>2.4793388429752063</v>
      </c>
      <c r="AA324" s="26">
        <f t="shared" si="409"/>
        <v>2.2088301667298635</v>
      </c>
      <c r="AB324" s="25" t="str">
        <f t="shared" si="410"/>
        <v>infini</v>
      </c>
      <c r="AC324" s="25" t="str">
        <f t="shared" si="411"/>
        <v>infini</v>
      </c>
      <c r="AD324" s="27">
        <f t="shared" si="412"/>
        <v>3.409090909090909</v>
      </c>
      <c r="AE324" s="26">
        <f t="shared" si="413"/>
        <v>2.9163588287902944</v>
      </c>
      <c r="AF324" s="25" t="str">
        <f t="shared" si="414"/>
        <v>infini</v>
      </c>
      <c r="AG324" s="25" t="str">
        <f t="shared" si="415"/>
        <v>infini</v>
      </c>
    </row>
    <row r="325" spans="1:33" ht="12.75">
      <c r="A325" s="67">
        <v>50</v>
      </c>
      <c r="B325" s="21">
        <f t="shared" si="384"/>
        <v>0.6225589225589225</v>
      </c>
      <c r="C325" s="23" t="str">
        <f t="shared" si="385"/>
        <v>nc</v>
      </c>
      <c r="D325" s="22" t="str">
        <f t="shared" si="386"/>
        <v>nc</v>
      </c>
      <c r="E325" s="22" t="str">
        <f t="shared" si="387"/>
        <v>nc</v>
      </c>
      <c r="F325" s="24">
        <f t="shared" si="388"/>
        <v>0.42613636363636365</v>
      </c>
      <c r="G325" s="23" t="str">
        <f t="shared" si="389"/>
        <v>nc</v>
      </c>
      <c r="H325" s="22" t="str">
        <f t="shared" si="390"/>
        <v>nc</v>
      </c>
      <c r="I325" s="22" t="str">
        <f t="shared" si="391"/>
        <v>nc</v>
      </c>
      <c r="J325" s="24">
        <f t="shared" si="392"/>
        <v>0.606060606060606</v>
      </c>
      <c r="K325" s="23" t="str">
        <f t="shared" si="393"/>
        <v>nc</v>
      </c>
      <c r="L325" s="22" t="str">
        <f t="shared" si="394"/>
        <v>nc</v>
      </c>
      <c r="M325" s="22" t="str">
        <f t="shared" si="395"/>
        <v>nc</v>
      </c>
      <c r="N325" s="24">
        <f t="shared" si="396"/>
        <v>0.8522727272727273</v>
      </c>
      <c r="O325" s="23">
        <f t="shared" si="397"/>
        <v>0.8384834852292751</v>
      </c>
      <c r="P325" s="22" t="str">
        <f t="shared" si="398"/>
        <v>infini</v>
      </c>
      <c r="Q325" s="22" t="str">
        <f t="shared" si="399"/>
        <v>infini</v>
      </c>
      <c r="R325" s="24">
        <f t="shared" si="400"/>
        <v>1.2396694214876032</v>
      </c>
      <c r="S325" s="23">
        <f t="shared" si="401"/>
        <v>1.2103860808828395</v>
      </c>
      <c r="T325" s="22" t="str">
        <f t="shared" si="402"/>
        <v>infini</v>
      </c>
      <c r="U325" s="22" t="str">
        <f t="shared" si="403"/>
        <v>infini</v>
      </c>
      <c r="V325" s="24">
        <f t="shared" si="404"/>
        <v>1.7045454545454546</v>
      </c>
      <c r="W325" s="23">
        <f t="shared" si="405"/>
        <v>1.6493086098307592</v>
      </c>
      <c r="X325" s="22" t="str">
        <f t="shared" si="406"/>
        <v>infini</v>
      </c>
      <c r="Y325" s="22" t="str">
        <f t="shared" si="407"/>
        <v>infini</v>
      </c>
      <c r="Z325" s="24">
        <f t="shared" si="408"/>
        <v>2.4793388429752063</v>
      </c>
      <c r="AA325" s="23">
        <f t="shared" si="409"/>
        <v>2.363555859491331</v>
      </c>
      <c r="AB325" s="22" t="str">
        <f t="shared" si="410"/>
        <v>infini</v>
      </c>
      <c r="AC325" s="22" t="str">
        <f t="shared" si="411"/>
        <v>infini</v>
      </c>
      <c r="AD325" s="24">
        <f t="shared" si="412"/>
        <v>3.409090909090909</v>
      </c>
      <c r="AE325" s="23">
        <f t="shared" si="413"/>
        <v>3.1932830355774313</v>
      </c>
      <c r="AF325" s="22" t="str">
        <f t="shared" si="414"/>
        <v>infini</v>
      </c>
      <c r="AG325" s="22" t="str">
        <f t="shared" si="415"/>
        <v>infini</v>
      </c>
    </row>
    <row r="326" spans="1:33" ht="12.75">
      <c r="A326" s="67">
        <v>100</v>
      </c>
      <c r="B326" s="21">
        <f t="shared" si="384"/>
        <v>0.6225589225589225</v>
      </c>
      <c r="C326" s="26" t="str">
        <f t="shared" si="385"/>
        <v>nc</v>
      </c>
      <c r="D326" s="25" t="str">
        <f t="shared" si="386"/>
        <v>nc</v>
      </c>
      <c r="E326" s="25" t="str">
        <f t="shared" si="387"/>
        <v>nc</v>
      </c>
      <c r="F326" s="27">
        <f t="shared" si="388"/>
        <v>0.42613636363636365</v>
      </c>
      <c r="G326" s="26" t="str">
        <f t="shared" si="389"/>
        <v>nc</v>
      </c>
      <c r="H326" s="25" t="str">
        <f t="shared" si="390"/>
        <v>nc</v>
      </c>
      <c r="I326" s="25" t="str">
        <f t="shared" si="391"/>
        <v>nc</v>
      </c>
      <c r="J326" s="27">
        <f t="shared" si="392"/>
        <v>0.606060606060606</v>
      </c>
      <c r="K326" s="26" t="str">
        <f t="shared" si="393"/>
        <v>nc</v>
      </c>
      <c r="L326" s="25" t="str">
        <f t="shared" si="394"/>
        <v>nc</v>
      </c>
      <c r="M326" s="25" t="str">
        <f t="shared" si="395"/>
        <v>nc</v>
      </c>
      <c r="N326" s="27">
        <f t="shared" si="396"/>
        <v>0.8522727272727273</v>
      </c>
      <c r="O326" s="26">
        <f t="shared" si="397"/>
        <v>0.845321876028475</v>
      </c>
      <c r="P326" s="25" t="str">
        <f t="shared" si="398"/>
        <v>infini</v>
      </c>
      <c r="Q326" s="25" t="str">
        <f t="shared" si="399"/>
        <v>infini</v>
      </c>
      <c r="R326" s="27">
        <f t="shared" si="400"/>
        <v>1.2396694214876032</v>
      </c>
      <c r="S326" s="26">
        <f t="shared" si="401"/>
        <v>1.2248527522849628</v>
      </c>
      <c r="T326" s="25" t="str">
        <f t="shared" si="402"/>
        <v>infini</v>
      </c>
      <c r="U326" s="25" t="str">
        <f t="shared" si="403"/>
        <v>infini</v>
      </c>
      <c r="V326" s="27">
        <f t="shared" si="404"/>
        <v>1.7045454545454546</v>
      </c>
      <c r="W326" s="26">
        <f t="shared" si="405"/>
        <v>1.6764721660914506</v>
      </c>
      <c r="X326" s="25" t="str">
        <f t="shared" si="406"/>
        <v>infini</v>
      </c>
      <c r="Y326" s="25" t="str">
        <f t="shared" si="407"/>
        <v>infini</v>
      </c>
      <c r="Z326" s="27">
        <f t="shared" si="408"/>
        <v>2.4793388429752063</v>
      </c>
      <c r="AA326" s="26">
        <f t="shared" si="409"/>
        <v>2.420063292721982</v>
      </c>
      <c r="AB326" s="25" t="str">
        <f t="shared" si="410"/>
        <v>infini</v>
      </c>
      <c r="AC326" s="25" t="str">
        <f t="shared" si="411"/>
        <v>infini</v>
      </c>
      <c r="AD326" s="27">
        <f t="shared" si="412"/>
        <v>3.409090909090909</v>
      </c>
      <c r="AE326" s="26">
        <f t="shared" si="413"/>
        <v>3.2976599804778535</v>
      </c>
      <c r="AF326" s="25" t="str">
        <f t="shared" si="414"/>
        <v>infini</v>
      </c>
      <c r="AG326" s="25" t="str">
        <f t="shared" si="415"/>
        <v>infini</v>
      </c>
    </row>
    <row r="327" spans="1:33" ht="12.75">
      <c r="A327" s="67">
        <v>200</v>
      </c>
      <c r="B327" s="21">
        <f t="shared" si="384"/>
        <v>0.6225589225589225</v>
      </c>
      <c r="C327" s="23" t="str">
        <f t="shared" si="385"/>
        <v>nc</v>
      </c>
      <c r="D327" s="22" t="str">
        <f t="shared" si="386"/>
        <v>nc</v>
      </c>
      <c r="E327" s="22" t="str">
        <f t="shared" si="387"/>
        <v>nc</v>
      </c>
      <c r="F327" s="24">
        <f t="shared" si="388"/>
        <v>0.42613636363636365</v>
      </c>
      <c r="G327" s="23" t="str">
        <f t="shared" si="389"/>
        <v>nc</v>
      </c>
      <c r="H327" s="22" t="str">
        <f t="shared" si="390"/>
        <v>nc</v>
      </c>
      <c r="I327" s="22" t="str">
        <f t="shared" si="391"/>
        <v>nc</v>
      </c>
      <c r="J327" s="24">
        <f t="shared" si="392"/>
        <v>0.606060606060606</v>
      </c>
      <c r="K327" s="23" t="str">
        <f t="shared" si="393"/>
        <v>nc</v>
      </c>
      <c r="L327" s="22" t="str">
        <f t="shared" si="394"/>
        <v>nc</v>
      </c>
      <c r="M327" s="22" t="str">
        <f t="shared" si="395"/>
        <v>nc</v>
      </c>
      <c r="N327" s="24">
        <f t="shared" si="396"/>
        <v>0.8522727272727273</v>
      </c>
      <c r="O327" s="23">
        <f t="shared" si="397"/>
        <v>0.8487830714177395</v>
      </c>
      <c r="P327" s="22" t="str">
        <f t="shared" si="398"/>
        <v>infini</v>
      </c>
      <c r="Q327" s="22" t="str">
        <f t="shared" si="399"/>
        <v>infini</v>
      </c>
      <c r="R327" s="24">
        <f t="shared" si="400"/>
        <v>1.2396694214876032</v>
      </c>
      <c r="S327" s="23">
        <f t="shared" si="401"/>
        <v>1.2322165480932064</v>
      </c>
      <c r="T327" s="22" t="str">
        <f t="shared" si="402"/>
        <v>infini</v>
      </c>
      <c r="U327" s="22" t="str">
        <f t="shared" si="403"/>
        <v>infini</v>
      </c>
      <c r="V327" s="24">
        <f t="shared" si="404"/>
        <v>1.7045454545454546</v>
      </c>
      <c r="W327" s="23">
        <f t="shared" si="405"/>
        <v>1.690392261158843</v>
      </c>
      <c r="X327" s="22" t="str">
        <f t="shared" si="406"/>
        <v>infini</v>
      </c>
      <c r="Y327" s="22" t="str">
        <f t="shared" si="407"/>
        <v>infini</v>
      </c>
      <c r="Z327" s="24">
        <f t="shared" si="408"/>
        <v>2.4793388429752063</v>
      </c>
      <c r="AA327" s="23">
        <f t="shared" si="409"/>
        <v>2.4493424944185604</v>
      </c>
      <c r="AB327" s="22" t="str">
        <f t="shared" si="410"/>
        <v>infini</v>
      </c>
      <c r="AC327" s="22" t="str">
        <f t="shared" si="411"/>
        <v>infini</v>
      </c>
      <c r="AD327" s="24">
        <f t="shared" si="412"/>
        <v>3.409090909090909</v>
      </c>
      <c r="AE327" s="23">
        <f t="shared" si="413"/>
        <v>3.352449746778296</v>
      </c>
      <c r="AF327" s="22" t="str">
        <f t="shared" si="414"/>
        <v>infini</v>
      </c>
      <c r="AG327" s="22" t="str">
        <f t="shared" si="415"/>
        <v>infini</v>
      </c>
    </row>
    <row r="328" spans="1:33" ht="12.75">
      <c r="A328" s="29" t="s">
        <v>68</v>
      </c>
      <c r="C328" s="21" t="str">
        <f>IF(OR($C$187/$C$5&lt;2*$C$2,$C$2*1000&lt;$C$5),"nc",B327)</f>
        <v>nc</v>
      </c>
      <c r="D328" s="19" t="str">
        <f>IF(OR($C$187/$C$5&lt;2*$C$2,$C$2*1000&lt;$C$5),"nc","infini")</f>
        <v>nc</v>
      </c>
      <c r="E328" s="19" t="str">
        <f>IF(OR($C$187/$C$5&lt;2*$C$2,$C$2*1000&lt;$C$5),"nc","infini")</f>
        <v>nc</v>
      </c>
      <c r="G328" s="21" t="str">
        <f>IF(OR($C$187/$G$5&lt;2*$C$2,$C$2*1000&lt;$G$5),"nc",F327)</f>
        <v>nc</v>
      </c>
      <c r="H328" s="19" t="str">
        <f>IF(OR($C$187/$G$5&lt;2*$C$2,$C$2*1000&lt;$G$5),"nc","infini")</f>
        <v>nc</v>
      </c>
      <c r="I328" s="19" t="str">
        <f>IF(OR($C$187/$G$5&lt;2*$C$2,$C$2*1000&lt;$G$5),"nc","infini")</f>
        <v>nc</v>
      </c>
      <c r="K328" s="21" t="str">
        <f>IF(OR($C$187/$K$5&lt;2*$C$2,$C$2*1000&lt;$K$5),"nc",J327)</f>
        <v>nc</v>
      </c>
      <c r="L328" s="19" t="str">
        <f>IF(OR($C$187/$K$5&lt;2*$C$2,$C$2*1000&lt;$K$5),"nc","infini")</f>
        <v>nc</v>
      </c>
      <c r="M328" s="19" t="str">
        <f>IF(OR($C$187/$K$5&lt;2*$C$2,$C$2*1000&lt;$K$5),"nc","infini")</f>
        <v>nc</v>
      </c>
      <c r="O328" s="21">
        <f>IF(OR($C$187/$O$5&lt;2*$C$2,$C$2*1000&lt;$O$5),"nc",N327)</f>
        <v>0.8522727272727273</v>
      </c>
      <c r="P328" s="19" t="str">
        <f>IF(OR($C$187/$O$5&lt;2*$C$2,$C$2*1000&lt;$O$5),"nc","infini")</f>
        <v>infini</v>
      </c>
      <c r="Q328" s="19" t="str">
        <f>IF(OR($C$187/$O$5&lt;2*$C$2,$C$2*1000&lt;$O$5),"nc","infini")</f>
        <v>infini</v>
      </c>
      <c r="S328" s="21">
        <f>IF(OR($C$187/$S$5&lt;2*$C$2,$C$2*1000&lt;$S$5),"nc",R327)</f>
        <v>1.2396694214876032</v>
      </c>
      <c r="T328" s="19" t="str">
        <f>IF(OR($C$187/$S$5&lt;2*$C$2,$C$2*1000&lt;$S$5),"nc","infini")</f>
        <v>infini</v>
      </c>
      <c r="U328" s="19" t="str">
        <f>IF(OR($C$187/$S$5&lt;2*$C$2,$C$2*1000&lt;$S$5),"nc","infini")</f>
        <v>infini</v>
      </c>
      <c r="W328" s="21">
        <f>IF(OR($C$187/$W$5&lt;2*$C$2,$C$2*1000&lt;$W$5),"nc",V327)</f>
        <v>1.7045454545454546</v>
      </c>
      <c r="X328" s="19" t="str">
        <f>IF(OR($C$187/$W$5&lt;2*$C$2,$C$2*1000&lt;$W$5),"nc","infini")</f>
        <v>infini</v>
      </c>
      <c r="Y328" s="19" t="str">
        <f>IF(OR($C$187/$W$5&lt;2*$C$2,$C$2*1000&lt;$W$5),"nc","infini")</f>
        <v>infini</v>
      </c>
      <c r="AA328" s="21">
        <f>IF(OR($C$187/$AA$5&lt;2*$C$2,$C$2*1000&lt;$AA$5),"nc",Z327)</f>
        <v>2.4793388429752063</v>
      </c>
      <c r="AB328" s="19" t="str">
        <f>IF(OR($C$187/$AA$5&lt;2*$C$2,$C$2*1000&lt;$AA$5),"nc","infini")</f>
        <v>infini</v>
      </c>
      <c r="AC328" s="19" t="str">
        <f>IF(OR($C$187/$AA$5&lt;2*$C$2,$C$2*1000&lt;$AA$5),"nc","infini")</f>
        <v>infini</v>
      </c>
      <c r="AE328" s="21">
        <f>IF(OR($C$187/$AE$5&lt;2*$C$2,$C$2*1000&lt;$AE$5),"nc",AD327)</f>
        <v>3.409090909090909</v>
      </c>
      <c r="AF328" s="19" t="str">
        <f>IF(OR($C$187/$AE$5&lt;2*$C$2,$C$2*1000&lt;$AE$5),"nc","infini")</f>
        <v>infini</v>
      </c>
      <c r="AG328" s="19" t="str">
        <f>IF(OR($C$187/$AE$5&lt;2*$C$2,$C$2*1000&lt;$AE$5),"nc","infini")</f>
        <v>infini</v>
      </c>
    </row>
    <row r="331" spans="1:7" ht="26.25">
      <c r="A331" s="57" t="s">
        <v>61</v>
      </c>
      <c r="C331" s="58">
        <f>Résultats!L28</f>
        <v>30</v>
      </c>
      <c r="D331" s="59" t="s">
        <v>60</v>
      </c>
      <c r="F331" s="60" t="s">
        <v>104</v>
      </c>
      <c r="G331" s="28"/>
    </row>
    <row r="332" ht="12.75">
      <c r="A332" s="57"/>
    </row>
    <row r="333" spans="1:31" ht="12.75">
      <c r="A333" s="57" t="s">
        <v>62</v>
      </c>
      <c r="C333" s="61">
        <v>90</v>
      </c>
      <c r="G333" s="61">
        <v>64</v>
      </c>
      <c r="K333" s="61">
        <v>45</v>
      </c>
      <c r="O333" s="61">
        <v>32</v>
      </c>
      <c r="S333" s="61">
        <v>22</v>
      </c>
      <c r="W333" s="61">
        <v>16</v>
      </c>
      <c r="AA333" s="61">
        <v>11</v>
      </c>
      <c r="AE333" s="61">
        <v>8</v>
      </c>
    </row>
    <row r="334" spans="1:33" ht="240.75">
      <c r="A334" s="57" t="s">
        <v>63</v>
      </c>
      <c r="B334" s="62" t="s">
        <v>64</v>
      </c>
      <c r="C334" s="62" t="s">
        <v>65</v>
      </c>
      <c r="D334" s="63" t="s">
        <v>66</v>
      </c>
      <c r="E334" s="63" t="s">
        <v>67</v>
      </c>
      <c r="F334" s="64" t="s">
        <v>64</v>
      </c>
      <c r="G334" s="62" t="s">
        <v>65</v>
      </c>
      <c r="H334" s="63" t="s">
        <v>66</v>
      </c>
      <c r="I334" s="63" t="s">
        <v>67</v>
      </c>
      <c r="J334" s="64" t="s">
        <v>64</v>
      </c>
      <c r="K334" s="62" t="s">
        <v>65</v>
      </c>
      <c r="L334" s="63" t="s">
        <v>66</v>
      </c>
      <c r="M334" s="63" t="s">
        <v>67</v>
      </c>
      <c r="N334" s="64" t="s">
        <v>64</v>
      </c>
      <c r="O334" s="62" t="s">
        <v>65</v>
      </c>
      <c r="P334" s="63" t="s">
        <v>66</v>
      </c>
      <c r="Q334" s="63" t="s">
        <v>67</v>
      </c>
      <c r="R334" s="64" t="s">
        <v>64</v>
      </c>
      <c r="S334" s="62" t="s">
        <v>65</v>
      </c>
      <c r="T334" s="63" t="s">
        <v>66</v>
      </c>
      <c r="U334" s="63" t="s">
        <v>67</v>
      </c>
      <c r="V334" s="64" t="s">
        <v>64</v>
      </c>
      <c r="W334" s="62" t="s">
        <v>65</v>
      </c>
      <c r="X334" s="63" t="s">
        <v>66</v>
      </c>
      <c r="Y334" s="63" t="s">
        <v>67</v>
      </c>
      <c r="Z334" s="64" t="s">
        <v>64</v>
      </c>
      <c r="AA334" s="62" t="s">
        <v>65</v>
      </c>
      <c r="AB334" s="63" t="s">
        <v>66</v>
      </c>
      <c r="AC334" s="63" t="s">
        <v>67</v>
      </c>
      <c r="AD334" s="64" t="s">
        <v>64</v>
      </c>
      <c r="AE334" s="62" t="s">
        <v>65</v>
      </c>
      <c r="AF334" s="63" t="s">
        <v>66</v>
      </c>
      <c r="AG334" s="63" t="s">
        <v>67</v>
      </c>
    </row>
    <row r="335" spans="1:33" ht="12.75">
      <c r="A335" s="65">
        <v>0.5</v>
      </c>
      <c r="B335" s="21">
        <f aca="true" t="shared" si="416" ref="B335:B351">($C$3*($C$3/C$5))/$C$2/1000</f>
        <v>0.6225589225589225</v>
      </c>
      <c r="C335" s="23" t="str">
        <f aca="true" t="shared" si="417" ref="C335:C351">IF(OR($C$331/$C$5&lt;2*$C$2,$C$2*1000&lt;$C$5),"nc",($B335*$A335)/($B335+($A335-$C$331/1000)))</f>
        <v>nc</v>
      </c>
      <c r="D335" s="22" t="str">
        <f aca="true" t="shared" si="418" ref="D335:D351">IF(OR($C$331/$C$5&lt;2*$C$2,$C$2*1000&lt;$C$5),"nc",IF(($B335*$A335)/($B335-($A335-$C$331/1000))&lt;=0,"infini",($B335*$A335)/($B335-($A335-$C$331/1000))))</f>
        <v>nc</v>
      </c>
      <c r="E335" s="22" t="str">
        <f aca="true" t="shared" si="419" ref="E335:E351">IF(OR(C335="nc",D335="nc"),"nc",IF(D335="infini","infini",D335-C335))</f>
        <v>nc</v>
      </c>
      <c r="F335" s="24">
        <f aca="true" t="shared" si="420" ref="F335:F351">($C$331*($C$331/G$5))/$C$2/1000</f>
        <v>0.42613636363636365</v>
      </c>
      <c r="G335" s="23" t="str">
        <f aca="true" t="shared" si="421" ref="G335:G351">IF(OR($C$331/$G$5&lt;2*$C$2,$C$2*1000&lt;$G$5),"nc",($F335*$A335)/($F335+($A335-$C$331/1000)))</f>
        <v>nc</v>
      </c>
      <c r="H335" s="22" t="str">
        <f aca="true" t="shared" si="422" ref="H335:H351">IF(OR($C$331/$G$5&lt;2*$C$2,$C$2*1000&lt;$G$5),"nc",IF(($F335*$A335)/($F335-($A335-$C$331/1000))&lt;=0,"infini",($F335*$A335)/($F335-($A335-$C$331/1000))))</f>
        <v>nc</v>
      </c>
      <c r="I335" s="22" t="str">
        <f aca="true" t="shared" si="423" ref="I335:I351">IF(OR($C$331/$G$5&lt;2*$C$2,$C$2*1000&lt;$G$5),"nc",IF(H335="infini","infini",H335-G335))</f>
        <v>nc</v>
      </c>
      <c r="J335" s="24">
        <f aca="true" t="shared" si="424" ref="J335:J351">($C$331*($C$331/K$5))/$C$2/1000</f>
        <v>0.606060606060606</v>
      </c>
      <c r="K335" s="23" t="str">
        <f aca="true" t="shared" si="425" ref="K335:K351">IF(OR($C$331/$K$5&lt;2*$C$2,$C$2*1000&lt;$K$5),"nc",($J335*$A335)/($J335+($A335-$C$331/1000)))</f>
        <v>nc</v>
      </c>
      <c r="L335" s="22" t="str">
        <f aca="true" t="shared" si="426" ref="L335:L351">IF(OR($C$331/$K$5&lt;2*$C$2,$C$2*1000&lt;$K$5),"nc",IF(($J335*$A335)/($J335-($A335-$C$331/1000))&lt;=0,"infini",($J335*$A335)/($J335-($A335-$C$331/1000))))</f>
        <v>nc</v>
      </c>
      <c r="M335" s="22" t="str">
        <f aca="true" t="shared" si="427" ref="M335:M351">IF(OR($C$331/$K$5&lt;2*$C$2,$C$2*1000&lt;$K$5),"nc",IF(L335="infini","infini",L335-K335))</f>
        <v>nc</v>
      </c>
      <c r="N335" s="24">
        <f aca="true" t="shared" si="428" ref="N335:N351">($C$331*($C$331/O$5))/$C$2/1000</f>
        <v>0.8522727272727273</v>
      </c>
      <c r="O335" s="23">
        <f aca="true" t="shared" si="429" ref="O335:O351">IF(OR($C$331/$O$5&lt;2*$C$2,$C$2*1000&lt;$O$5),"nc",($N335*$A335)/($N335+($A335-$C$331/1000)))</f>
        <v>0.3222756961155036</v>
      </c>
      <c r="P335" s="22">
        <f aca="true" t="shared" si="430" ref="P335:P351">IF(OR($C$331/$O$5&lt;2*$C$2,$C$2*1000&lt;$O$5),"nc",IF(($N335*$A335)/($N335-($A335-$C$331/1000))&lt;=0,"infini",($N335*$A335)/($N335-($A335-$C$331/1000))))</f>
        <v>1.11474435196195</v>
      </c>
      <c r="Q335" s="22">
        <f aca="true" t="shared" si="431" ref="Q335:Q351">IF(OR($C$331/$O$5&lt;2*$C$2,$C$2*1000&lt;$O$5),"nc",IF(P335="infini","infini",P335-O335))</f>
        <v>0.7924686558464464</v>
      </c>
      <c r="R335" s="24">
        <f aca="true" t="shared" si="432" ref="R335:R351">($C$331*($C$331/S$5))/$C$2/1000</f>
        <v>1.2396694214876032</v>
      </c>
      <c r="S335" s="23">
        <f aca="true" t="shared" si="433" ref="S335:S351">IF(OR($C$331/$S$5&lt;2*$C$2,$C$2*1000&lt;$S$5),"nc",($R335*$A335)/($R335+($A335-$C$331/1000)))</f>
        <v>0.3625465268042732</v>
      </c>
      <c r="T335" s="22">
        <f aca="true" t="shared" si="434" ref="T335:T351">IF(OR($C$331/$S$5&lt;2*$C$2,$C$2*1000&lt;$S$5),"nc",IF(($R335*$A335)/($R335-($A335-$C$331/1000))&lt;=0,"infini",($R335*$A335)/($R335-($A335-$C$331/1000))))</f>
        <v>0.805325888542897</v>
      </c>
      <c r="U335" s="22">
        <f aca="true" t="shared" si="435" ref="U335:U351">IF(OR($C$331/$S$5&lt;2*$C$2,$C$2*1000&lt;$S$5),"nc",IF(T335="infini","infini",T335-S335))</f>
        <v>0.4427793617386238</v>
      </c>
      <c r="V335" s="24">
        <f aca="true" t="shared" si="436" ref="V335:V351">($C$331*($C$331/W$5))/$C$2/1000</f>
        <v>1.7045454545454546</v>
      </c>
      <c r="W335" s="23">
        <f aca="true" t="shared" si="437" ref="W335:W351">IF(OR($C$331/$W$5&lt;2*$C$2,$C$2*1000&lt;$W$5),"nc",($V335*$A335)/($V335+($A335-$C$331/1000)))</f>
        <v>0.39193143812709025</v>
      </c>
      <c r="X335" s="22">
        <f aca="true" t="shared" si="438" ref="X335:X351">IF(OR($C$331/$W$5&lt;2*$C$2,$C$2*1000&lt;$W$5),"nc",IF(($V335*$A335)/($V335-($A335-$C$331/1000))&lt;=0,"infini",($V335*$A335)/($V335-($A335-$C$331/1000))))</f>
        <v>0.6903534609720177</v>
      </c>
      <c r="Y335" s="22">
        <f aca="true" t="shared" si="439" ref="Y335:Y351">IF(OR($C$331/$W$5&lt;2*$C$2,$C$2*1000&lt;$W$5),"nc",IF(X335="infini","infini",X335-W335))</f>
        <v>0.2984220228449274</v>
      </c>
      <c r="Z335" s="24">
        <f aca="true" t="shared" si="440" ref="Z335:Z351">($C$331*($C$331/AA$5))/$C$2/1000</f>
        <v>2.4793388429752063</v>
      </c>
      <c r="AA335" s="23">
        <f aca="true" t="shared" si="441" ref="AA335:AA351">IF(OR($C$331/$AA$5&lt;2*$C$2,$C$2*1000&lt;$AA$5),"nc",($Z335*$A335)/($Z335+($A335-$C$331/1000)))</f>
        <v>0.4203211253397596</v>
      </c>
      <c r="AB335" s="22">
        <f aca="true" t="shared" si="442" ref="AB335:AB351">IF(OR($C$331/$AA$5&lt;2*$C$2,$C$2*1000&lt;$AA$5),"nc",IF(($Z335*$A335)/($Z335-($A335-$C$331/1000))&lt;=0,"infini",($Z335*$A335)/($Z335-($A335-$C$331/1000))))</f>
        <v>0.6169538929790647</v>
      </c>
      <c r="AC335" s="22">
        <f aca="true" t="shared" si="443" ref="AC335:AC351">IF(OR($C$331/$AA$5&lt;2*$C$2,$C$2*1000&lt;$AA$5),"nc",IF(AB335="infini","infini",AB335-AA335))</f>
        <v>0.19663276763930504</v>
      </c>
      <c r="AD335" s="24">
        <f aca="true" t="shared" si="444" ref="AD335:AD351">($C$331*($C$331/AE$5))/$C$2/1000</f>
        <v>3.409090909090909</v>
      </c>
      <c r="AE335" s="23">
        <f aca="true" t="shared" si="445" ref="AE335:AE351">IF(OR($C$331/$AE$5&lt;2*$C$2,$C$2*1000&lt;$AE$5),"nc",($AD335*$A335)/($AD335+($A335-$C$331/1000)))</f>
        <v>0.4394187954066089</v>
      </c>
      <c r="AF335" s="22">
        <f aca="true" t="shared" si="446" ref="AF335:AF351">IF(OR($C$331/$AE$5&lt;2*$C$2,$C$2*1000&lt;$AE$5),"nc",IF(($AD335*$A335)/($AD335-($A335-$C$331/1000))&lt;=0,"infini",($AD335*$A335)/($AD335-($A335-$C$331/1000))))</f>
        <v>0.5799566965666563</v>
      </c>
      <c r="AG335" s="22">
        <f aca="true" t="shared" si="447" ref="AG335:AG351">IF(OR($C$331/$AE$5&lt;2*$C$2,$C$2*1000&lt;$AE$5),"nc",IF(AF335="infini","infini",AF335-AE335))</f>
        <v>0.14053790116004738</v>
      </c>
    </row>
    <row r="336" spans="1:33" ht="12.75">
      <c r="A336" s="67">
        <v>0.75</v>
      </c>
      <c r="B336" s="21">
        <f t="shared" si="416"/>
        <v>0.6225589225589225</v>
      </c>
      <c r="C336" s="26" t="str">
        <f t="shared" si="417"/>
        <v>nc</v>
      </c>
      <c r="D336" s="25" t="str">
        <f t="shared" si="418"/>
        <v>nc</v>
      </c>
      <c r="E336" s="25" t="str">
        <f t="shared" si="419"/>
        <v>nc</v>
      </c>
      <c r="F336" s="27">
        <f t="shared" si="420"/>
        <v>0.42613636363636365</v>
      </c>
      <c r="G336" s="26" t="str">
        <f t="shared" si="421"/>
        <v>nc</v>
      </c>
      <c r="H336" s="25" t="str">
        <f t="shared" si="422"/>
        <v>nc</v>
      </c>
      <c r="I336" s="25" t="str">
        <f t="shared" si="423"/>
        <v>nc</v>
      </c>
      <c r="J336" s="27">
        <f t="shared" si="424"/>
        <v>0.606060606060606</v>
      </c>
      <c r="K336" s="26" t="str">
        <f t="shared" si="425"/>
        <v>nc</v>
      </c>
      <c r="L336" s="25" t="str">
        <f t="shared" si="426"/>
        <v>nc</v>
      </c>
      <c r="M336" s="25" t="str">
        <f t="shared" si="427"/>
        <v>nc</v>
      </c>
      <c r="N336" s="27">
        <f t="shared" si="428"/>
        <v>0.8522727272727273</v>
      </c>
      <c r="O336" s="26">
        <f t="shared" si="429"/>
        <v>0.4065481352992194</v>
      </c>
      <c r="P336" s="25">
        <f t="shared" si="430"/>
        <v>4.832474226804122</v>
      </c>
      <c r="Q336" s="25">
        <f t="shared" si="431"/>
        <v>4.425926091504902</v>
      </c>
      <c r="R336" s="27">
        <f t="shared" si="432"/>
        <v>1.2396694214876032</v>
      </c>
      <c r="S336" s="26">
        <f t="shared" si="433"/>
        <v>0.47444331983805665</v>
      </c>
      <c r="T336" s="25">
        <f t="shared" si="434"/>
        <v>1.7891221374045803</v>
      </c>
      <c r="U336" s="25">
        <f t="shared" si="435"/>
        <v>1.3146788175665236</v>
      </c>
      <c r="V336" s="27">
        <f t="shared" si="436"/>
        <v>1.7045454545454546</v>
      </c>
      <c r="W336" s="26">
        <f t="shared" si="437"/>
        <v>0.5272778402699662</v>
      </c>
      <c r="X336" s="25">
        <f t="shared" si="438"/>
        <v>1.2984764542936287</v>
      </c>
      <c r="Y336" s="25">
        <f t="shared" si="439"/>
        <v>0.7711986140236625</v>
      </c>
      <c r="Z336" s="27">
        <f t="shared" si="440"/>
        <v>2.4793388429752063</v>
      </c>
      <c r="AA336" s="26">
        <f t="shared" si="441"/>
        <v>0.5812151270923744</v>
      </c>
      <c r="AB336" s="25">
        <f t="shared" si="442"/>
        <v>1.0569334836527622</v>
      </c>
      <c r="AC336" s="25">
        <f t="shared" si="443"/>
        <v>0.47571835656038775</v>
      </c>
      <c r="AD336" s="27">
        <f t="shared" si="444"/>
        <v>3.409090909090909</v>
      </c>
      <c r="AE336" s="26">
        <f t="shared" si="445"/>
        <v>0.619220607661823</v>
      </c>
      <c r="AF336" s="25">
        <f t="shared" si="446"/>
        <v>0.950811359026369</v>
      </c>
      <c r="AG336" s="25">
        <f t="shared" si="447"/>
        <v>0.3315907513645461</v>
      </c>
    </row>
    <row r="337" spans="1:33" ht="12.75">
      <c r="A337" s="67">
        <v>1</v>
      </c>
      <c r="B337" s="21">
        <f t="shared" si="416"/>
        <v>0.6225589225589225</v>
      </c>
      <c r="C337" s="23" t="str">
        <f t="shared" si="417"/>
        <v>nc</v>
      </c>
      <c r="D337" s="22" t="str">
        <f t="shared" si="418"/>
        <v>nc</v>
      </c>
      <c r="E337" s="22" t="str">
        <f t="shared" si="419"/>
        <v>nc</v>
      </c>
      <c r="F337" s="24">
        <f t="shared" si="420"/>
        <v>0.42613636363636365</v>
      </c>
      <c r="G337" s="23" t="str">
        <f t="shared" si="421"/>
        <v>nc</v>
      </c>
      <c r="H337" s="22" t="str">
        <f t="shared" si="422"/>
        <v>nc</v>
      </c>
      <c r="I337" s="22" t="str">
        <f t="shared" si="423"/>
        <v>nc</v>
      </c>
      <c r="J337" s="24">
        <f t="shared" si="424"/>
        <v>0.606060606060606</v>
      </c>
      <c r="K337" s="23" t="str">
        <f t="shared" si="425"/>
        <v>nc</v>
      </c>
      <c r="L337" s="22" t="str">
        <f t="shared" si="426"/>
        <v>nc</v>
      </c>
      <c r="M337" s="22" t="str">
        <f t="shared" si="427"/>
        <v>nc</v>
      </c>
      <c r="N337" s="24">
        <f t="shared" si="428"/>
        <v>0.8522727272727273</v>
      </c>
      <c r="O337" s="23">
        <f t="shared" si="429"/>
        <v>0.46769768021950614</v>
      </c>
      <c r="P337" s="22" t="str">
        <f t="shared" si="430"/>
        <v>infini</v>
      </c>
      <c r="Q337" s="22" t="str">
        <f t="shared" si="431"/>
        <v>infini</v>
      </c>
      <c r="R337" s="24">
        <f t="shared" si="432"/>
        <v>1.2396694214876032</v>
      </c>
      <c r="S337" s="23">
        <f t="shared" si="433"/>
        <v>0.5610203089351835</v>
      </c>
      <c r="T337" s="22">
        <f t="shared" si="434"/>
        <v>4.59699662886914</v>
      </c>
      <c r="U337" s="22">
        <f t="shared" si="435"/>
        <v>4.0359763199339564</v>
      </c>
      <c r="V337" s="24">
        <f t="shared" si="436"/>
        <v>1.7045454545454546</v>
      </c>
      <c r="W337" s="23">
        <f t="shared" si="437"/>
        <v>0.6373215499660094</v>
      </c>
      <c r="X337" s="22">
        <f t="shared" si="438"/>
        <v>2.3205445544554455</v>
      </c>
      <c r="Y337" s="22">
        <f t="shared" si="439"/>
        <v>1.683223004489436</v>
      </c>
      <c r="Z337" s="24">
        <f t="shared" si="440"/>
        <v>2.4793388429752063</v>
      </c>
      <c r="AA337" s="23">
        <f t="shared" si="441"/>
        <v>0.7187866880705369</v>
      </c>
      <c r="AB337" s="22">
        <f t="shared" si="442"/>
        <v>1.6426654985489788</v>
      </c>
      <c r="AC337" s="22">
        <f t="shared" si="443"/>
        <v>0.9238788104784419</v>
      </c>
      <c r="AD337" s="24">
        <f t="shared" si="444"/>
        <v>3.409090909090909</v>
      </c>
      <c r="AE337" s="23">
        <f t="shared" si="445"/>
        <v>0.7784928378658916</v>
      </c>
      <c r="AF337" s="22">
        <f t="shared" si="446"/>
        <v>1.3976891539321654</v>
      </c>
      <c r="AG337" s="22">
        <f t="shared" si="447"/>
        <v>0.6191963160662738</v>
      </c>
    </row>
    <row r="338" spans="1:33" ht="12.75">
      <c r="A338" s="67">
        <v>1.25</v>
      </c>
      <c r="B338" s="21">
        <f t="shared" si="416"/>
        <v>0.6225589225589225</v>
      </c>
      <c r="C338" s="26" t="str">
        <f t="shared" si="417"/>
        <v>nc</v>
      </c>
      <c r="D338" s="25" t="str">
        <f t="shared" si="418"/>
        <v>nc</v>
      </c>
      <c r="E338" s="25" t="str">
        <f t="shared" si="419"/>
        <v>nc</v>
      </c>
      <c r="F338" s="27">
        <f t="shared" si="420"/>
        <v>0.42613636363636365</v>
      </c>
      <c r="G338" s="26" t="str">
        <f t="shared" si="421"/>
        <v>nc</v>
      </c>
      <c r="H338" s="25" t="str">
        <f t="shared" si="422"/>
        <v>nc</v>
      </c>
      <c r="I338" s="25" t="str">
        <f t="shared" si="423"/>
        <v>nc</v>
      </c>
      <c r="J338" s="27">
        <f t="shared" si="424"/>
        <v>0.606060606060606</v>
      </c>
      <c r="K338" s="26" t="str">
        <f t="shared" si="425"/>
        <v>nc</v>
      </c>
      <c r="L338" s="25" t="str">
        <f t="shared" si="426"/>
        <v>nc</v>
      </c>
      <c r="M338" s="25" t="str">
        <f t="shared" si="427"/>
        <v>nc</v>
      </c>
      <c r="N338" s="27">
        <f t="shared" si="428"/>
        <v>0.8522727272727273</v>
      </c>
      <c r="O338" s="26">
        <f t="shared" si="429"/>
        <v>0.5140930028515026</v>
      </c>
      <c r="P338" s="25" t="str">
        <f t="shared" si="430"/>
        <v>infini</v>
      </c>
      <c r="Q338" s="25" t="str">
        <f t="shared" si="431"/>
        <v>infini</v>
      </c>
      <c r="R338" s="27">
        <f t="shared" si="432"/>
        <v>1.2396694214876032</v>
      </c>
      <c r="S338" s="26">
        <f t="shared" si="433"/>
        <v>0.6299979840064512</v>
      </c>
      <c r="T338" s="25">
        <f t="shared" si="434"/>
        <v>78.78151260504244</v>
      </c>
      <c r="U338" s="25">
        <f t="shared" si="435"/>
        <v>78.15151462103599</v>
      </c>
      <c r="V338" s="27">
        <f t="shared" si="436"/>
        <v>1.7045454545454546</v>
      </c>
      <c r="W338" s="26">
        <f t="shared" si="437"/>
        <v>0.7285514454460678</v>
      </c>
      <c r="X338" s="25">
        <f t="shared" si="438"/>
        <v>4.397279549718574</v>
      </c>
      <c r="Y338" s="25">
        <f t="shared" si="439"/>
        <v>3.668728104272506</v>
      </c>
      <c r="Z338" s="27">
        <f t="shared" si="440"/>
        <v>2.4793388429752063</v>
      </c>
      <c r="AA338" s="26">
        <f t="shared" si="441"/>
        <v>0.8377641749698406</v>
      </c>
      <c r="AB338" s="25">
        <f t="shared" si="442"/>
        <v>2.460952880955506</v>
      </c>
      <c r="AC338" s="25">
        <f t="shared" si="443"/>
        <v>1.6231887059856656</v>
      </c>
      <c r="AD338" s="27">
        <f t="shared" si="444"/>
        <v>3.409090909090909</v>
      </c>
      <c r="AE338" s="26">
        <f t="shared" si="445"/>
        <v>0.9205616653574236</v>
      </c>
      <c r="AF338" s="25">
        <f t="shared" si="446"/>
        <v>1.9466362126245846</v>
      </c>
      <c r="AG338" s="25">
        <f t="shared" si="447"/>
        <v>1.026074547267161</v>
      </c>
    </row>
    <row r="339" spans="1:33" ht="12.75">
      <c r="A339" s="67">
        <v>1.5</v>
      </c>
      <c r="B339" s="21">
        <f t="shared" si="416"/>
        <v>0.6225589225589225</v>
      </c>
      <c r="C339" s="23" t="str">
        <f t="shared" si="417"/>
        <v>nc</v>
      </c>
      <c r="D339" s="22" t="str">
        <f t="shared" si="418"/>
        <v>nc</v>
      </c>
      <c r="E339" s="22" t="str">
        <f t="shared" si="419"/>
        <v>nc</v>
      </c>
      <c r="F339" s="24">
        <f t="shared" si="420"/>
        <v>0.42613636363636365</v>
      </c>
      <c r="G339" s="23" t="str">
        <f t="shared" si="421"/>
        <v>nc</v>
      </c>
      <c r="H339" s="22" t="str">
        <f t="shared" si="422"/>
        <v>nc</v>
      </c>
      <c r="I339" s="22" t="str">
        <f t="shared" si="423"/>
        <v>nc</v>
      </c>
      <c r="J339" s="24">
        <f t="shared" si="424"/>
        <v>0.606060606060606</v>
      </c>
      <c r="K339" s="23" t="str">
        <f t="shared" si="425"/>
        <v>nc</v>
      </c>
      <c r="L339" s="22" t="str">
        <f t="shared" si="426"/>
        <v>nc</v>
      </c>
      <c r="M339" s="22" t="str">
        <f t="shared" si="427"/>
        <v>nc</v>
      </c>
      <c r="N339" s="24">
        <f t="shared" si="428"/>
        <v>0.8522727272727273</v>
      </c>
      <c r="O339" s="23">
        <f t="shared" si="429"/>
        <v>0.5504991192014093</v>
      </c>
      <c r="P339" s="22" t="str">
        <f t="shared" si="430"/>
        <v>infini</v>
      </c>
      <c r="Q339" s="22" t="str">
        <f t="shared" si="431"/>
        <v>infini</v>
      </c>
      <c r="R339" s="24">
        <f t="shared" si="432"/>
        <v>1.2396694214876032</v>
      </c>
      <c r="S339" s="23">
        <f t="shared" si="433"/>
        <v>0.6862475981334065</v>
      </c>
      <c r="T339" s="22" t="str">
        <f t="shared" si="434"/>
        <v>infini</v>
      </c>
      <c r="U339" s="22" t="str">
        <f t="shared" si="435"/>
        <v>infini</v>
      </c>
      <c r="V339" s="24">
        <f t="shared" si="436"/>
        <v>1.7045454545454546</v>
      </c>
      <c r="W339" s="23">
        <f t="shared" si="437"/>
        <v>0.8054123711340205</v>
      </c>
      <c r="X339" s="22">
        <f t="shared" si="438"/>
        <v>10.90116279069767</v>
      </c>
      <c r="Y339" s="22">
        <f t="shared" si="439"/>
        <v>10.09575041956365</v>
      </c>
      <c r="Z339" s="24">
        <f t="shared" si="440"/>
        <v>2.4793388429752063</v>
      </c>
      <c r="AA339" s="23">
        <f t="shared" si="441"/>
        <v>0.9416786992278234</v>
      </c>
      <c r="AB339" s="22">
        <f t="shared" si="442"/>
        <v>3.684598378776714</v>
      </c>
      <c r="AC339" s="22">
        <f t="shared" si="443"/>
        <v>2.7429196795488906</v>
      </c>
      <c r="AD339" s="24">
        <f t="shared" si="444"/>
        <v>3.409090909090909</v>
      </c>
      <c r="AE339" s="23">
        <f t="shared" si="445"/>
        <v>1.048071548351034</v>
      </c>
      <c r="AF339" s="22">
        <f t="shared" si="446"/>
        <v>2.6371308016877633</v>
      </c>
      <c r="AG339" s="22">
        <f t="shared" si="447"/>
        <v>1.5890592533367291</v>
      </c>
    </row>
    <row r="340" spans="1:33" ht="12.75">
      <c r="A340" s="67">
        <v>1.75</v>
      </c>
      <c r="B340" s="21">
        <f t="shared" si="416"/>
        <v>0.6225589225589225</v>
      </c>
      <c r="C340" s="26" t="str">
        <f t="shared" si="417"/>
        <v>nc</v>
      </c>
      <c r="D340" s="25" t="str">
        <f t="shared" si="418"/>
        <v>nc</v>
      </c>
      <c r="E340" s="25" t="str">
        <f t="shared" si="419"/>
        <v>nc</v>
      </c>
      <c r="F340" s="27">
        <f t="shared" si="420"/>
        <v>0.42613636363636365</v>
      </c>
      <c r="G340" s="26" t="str">
        <f t="shared" si="421"/>
        <v>nc</v>
      </c>
      <c r="H340" s="25" t="str">
        <f t="shared" si="422"/>
        <v>nc</v>
      </c>
      <c r="I340" s="25" t="str">
        <f t="shared" si="423"/>
        <v>nc</v>
      </c>
      <c r="J340" s="27">
        <f t="shared" si="424"/>
        <v>0.606060606060606</v>
      </c>
      <c r="K340" s="26" t="str">
        <f t="shared" si="425"/>
        <v>nc</v>
      </c>
      <c r="L340" s="25" t="str">
        <f t="shared" si="426"/>
        <v>nc</v>
      </c>
      <c r="M340" s="25" t="str">
        <f t="shared" si="427"/>
        <v>nc</v>
      </c>
      <c r="N340" s="27">
        <f t="shared" si="428"/>
        <v>0.8522727272727273</v>
      </c>
      <c r="O340" s="26">
        <f t="shared" si="429"/>
        <v>0.5798285916239618</v>
      </c>
      <c r="P340" s="25" t="str">
        <f t="shared" si="430"/>
        <v>infini</v>
      </c>
      <c r="Q340" s="25" t="str">
        <f t="shared" si="431"/>
        <v>infini</v>
      </c>
      <c r="R340" s="27">
        <f t="shared" si="432"/>
        <v>1.2396694214876032</v>
      </c>
      <c r="S340" s="26">
        <f t="shared" si="433"/>
        <v>0.7329945269741986</v>
      </c>
      <c r="T340" s="25" t="str">
        <f t="shared" si="434"/>
        <v>infini</v>
      </c>
      <c r="U340" s="25" t="str">
        <f t="shared" si="435"/>
        <v>infini</v>
      </c>
      <c r="V340" s="27">
        <f t="shared" si="436"/>
        <v>1.7045454545454546</v>
      </c>
      <c r="W340" s="26">
        <f t="shared" si="437"/>
        <v>0.871051234404035</v>
      </c>
      <c r="X340" s="25" t="str">
        <f t="shared" si="438"/>
        <v>infini</v>
      </c>
      <c r="Y340" s="25" t="str">
        <f t="shared" si="439"/>
        <v>infini</v>
      </c>
      <c r="Z340" s="27">
        <f t="shared" si="440"/>
        <v>2.4793388429752063</v>
      </c>
      <c r="AA340" s="26">
        <f t="shared" si="441"/>
        <v>1.033220499094702</v>
      </c>
      <c r="AB340" s="25">
        <f t="shared" si="442"/>
        <v>5.713974749673488</v>
      </c>
      <c r="AC340" s="25">
        <f t="shared" si="443"/>
        <v>4.6807542505787865</v>
      </c>
      <c r="AD340" s="27">
        <f t="shared" si="444"/>
        <v>3.409090909090909</v>
      </c>
      <c r="AE340" s="26">
        <f t="shared" si="445"/>
        <v>1.163151364764268</v>
      </c>
      <c r="AF340" s="25">
        <f t="shared" si="446"/>
        <v>3.5320236813778254</v>
      </c>
      <c r="AG340" s="25">
        <f t="shared" si="447"/>
        <v>2.3688723166135572</v>
      </c>
    </row>
    <row r="341" spans="1:33" ht="12.75">
      <c r="A341" s="67">
        <v>2</v>
      </c>
      <c r="B341" s="21">
        <f t="shared" si="416"/>
        <v>0.6225589225589225</v>
      </c>
      <c r="C341" s="23" t="str">
        <f t="shared" si="417"/>
        <v>nc</v>
      </c>
      <c r="D341" s="22" t="str">
        <f t="shared" si="418"/>
        <v>nc</v>
      </c>
      <c r="E341" s="22" t="str">
        <f t="shared" si="419"/>
        <v>nc</v>
      </c>
      <c r="F341" s="24">
        <f t="shared" si="420"/>
        <v>0.42613636363636365</v>
      </c>
      <c r="G341" s="23" t="str">
        <f t="shared" si="421"/>
        <v>nc</v>
      </c>
      <c r="H341" s="22" t="str">
        <f t="shared" si="422"/>
        <v>nc</v>
      </c>
      <c r="I341" s="22" t="str">
        <f t="shared" si="423"/>
        <v>nc</v>
      </c>
      <c r="J341" s="24">
        <f t="shared" si="424"/>
        <v>0.606060606060606</v>
      </c>
      <c r="K341" s="23" t="str">
        <f t="shared" si="425"/>
        <v>nc</v>
      </c>
      <c r="L341" s="22" t="str">
        <f t="shared" si="426"/>
        <v>nc</v>
      </c>
      <c r="M341" s="22" t="str">
        <f t="shared" si="427"/>
        <v>nc</v>
      </c>
      <c r="N341" s="24">
        <f t="shared" si="428"/>
        <v>0.8522727272727273</v>
      </c>
      <c r="O341" s="23">
        <f t="shared" si="429"/>
        <v>0.6039619906587212</v>
      </c>
      <c r="P341" s="22" t="str">
        <f t="shared" si="430"/>
        <v>infini</v>
      </c>
      <c r="Q341" s="22" t="str">
        <f t="shared" si="431"/>
        <v>infini</v>
      </c>
      <c r="R341" s="24">
        <f t="shared" si="432"/>
        <v>1.2396694214876032</v>
      </c>
      <c r="S341" s="23">
        <f t="shared" si="433"/>
        <v>0.7724592527744162</v>
      </c>
      <c r="T341" s="22" t="str">
        <f t="shared" si="434"/>
        <v>infini</v>
      </c>
      <c r="U341" s="22" t="str">
        <f t="shared" si="435"/>
        <v>infini</v>
      </c>
      <c r="V341" s="24">
        <f t="shared" si="436"/>
        <v>1.7045454545454546</v>
      </c>
      <c r="W341" s="23">
        <f t="shared" si="437"/>
        <v>0.9277585353785255</v>
      </c>
      <c r="X341" s="22" t="str">
        <f t="shared" si="438"/>
        <v>infini</v>
      </c>
      <c r="Y341" s="22" t="str">
        <f t="shared" si="439"/>
        <v>infini</v>
      </c>
      <c r="Z341" s="24">
        <f t="shared" si="440"/>
        <v>2.4793388429752063</v>
      </c>
      <c r="AA341" s="23">
        <f t="shared" si="441"/>
        <v>1.1144751750654753</v>
      </c>
      <c r="AB341" s="22">
        <f t="shared" si="442"/>
        <v>9.735518416355674</v>
      </c>
      <c r="AC341" s="22">
        <f t="shared" si="443"/>
        <v>8.621043241290199</v>
      </c>
      <c r="AD341" s="24">
        <f t="shared" si="444"/>
        <v>3.409090909090909</v>
      </c>
      <c r="AE341" s="23">
        <f t="shared" si="445"/>
        <v>1.2675342234240325</v>
      </c>
      <c r="AF341" s="22">
        <f t="shared" si="446"/>
        <v>4.737839545167404</v>
      </c>
      <c r="AG341" s="22">
        <f t="shared" si="447"/>
        <v>3.4703053217433713</v>
      </c>
    </row>
    <row r="342" spans="1:33" ht="12.75">
      <c r="A342" s="67">
        <v>2.25</v>
      </c>
      <c r="B342" s="21">
        <f t="shared" si="416"/>
        <v>0.6225589225589225</v>
      </c>
      <c r="C342" s="26" t="str">
        <f t="shared" si="417"/>
        <v>nc</v>
      </c>
      <c r="D342" s="25" t="str">
        <f t="shared" si="418"/>
        <v>nc</v>
      </c>
      <c r="E342" s="25" t="str">
        <f t="shared" si="419"/>
        <v>nc</v>
      </c>
      <c r="F342" s="27">
        <f t="shared" si="420"/>
        <v>0.42613636363636365</v>
      </c>
      <c r="G342" s="26" t="str">
        <f t="shared" si="421"/>
        <v>nc</v>
      </c>
      <c r="H342" s="25" t="str">
        <f t="shared" si="422"/>
        <v>nc</v>
      </c>
      <c r="I342" s="25" t="str">
        <f t="shared" si="423"/>
        <v>nc</v>
      </c>
      <c r="J342" s="27">
        <f t="shared" si="424"/>
        <v>0.606060606060606</v>
      </c>
      <c r="K342" s="26" t="str">
        <f t="shared" si="425"/>
        <v>nc</v>
      </c>
      <c r="L342" s="25" t="str">
        <f t="shared" si="426"/>
        <v>nc</v>
      </c>
      <c r="M342" s="25" t="str">
        <f t="shared" si="427"/>
        <v>nc</v>
      </c>
      <c r="N342" s="27">
        <f t="shared" si="428"/>
        <v>0.8522727272727273</v>
      </c>
      <c r="O342" s="26">
        <f t="shared" si="429"/>
        <v>0.624167776298269</v>
      </c>
      <c r="P342" s="25" t="str">
        <f t="shared" si="430"/>
        <v>infini</v>
      </c>
      <c r="Q342" s="25" t="str">
        <f t="shared" si="431"/>
        <v>infini</v>
      </c>
      <c r="R342" s="27">
        <f t="shared" si="432"/>
        <v>1.2396694214876032</v>
      </c>
      <c r="S342" s="26">
        <f t="shared" si="433"/>
        <v>0.8062204385839185</v>
      </c>
      <c r="T342" s="25" t="str">
        <f t="shared" si="434"/>
        <v>infini</v>
      </c>
      <c r="U342" s="25" t="str">
        <f t="shared" si="435"/>
        <v>infini</v>
      </c>
      <c r="V342" s="27">
        <f t="shared" si="436"/>
        <v>1.7045454545454546</v>
      </c>
      <c r="W342" s="26">
        <f t="shared" si="437"/>
        <v>0.9772411396803335</v>
      </c>
      <c r="X342" s="25" t="str">
        <f t="shared" si="438"/>
        <v>infini</v>
      </c>
      <c r="Y342" s="25" t="str">
        <f t="shared" si="439"/>
        <v>infini</v>
      </c>
      <c r="Z342" s="27">
        <f t="shared" si="440"/>
        <v>2.4793388429752063</v>
      </c>
      <c r="AA342" s="26">
        <f t="shared" si="441"/>
        <v>1.1870845204178535</v>
      </c>
      <c r="AB342" s="25">
        <f t="shared" si="442"/>
        <v>21.510516252390094</v>
      </c>
      <c r="AC342" s="25">
        <f t="shared" si="443"/>
        <v>20.32343173197224</v>
      </c>
      <c r="AD342" s="27">
        <f t="shared" si="444"/>
        <v>3.409090909090909</v>
      </c>
      <c r="AE342" s="26">
        <f t="shared" si="445"/>
        <v>1.3626453488372094</v>
      </c>
      <c r="AF342" s="25">
        <f t="shared" si="446"/>
        <v>6.450688073394496</v>
      </c>
      <c r="AG342" s="25">
        <f t="shared" si="447"/>
        <v>5.088042724557287</v>
      </c>
    </row>
    <row r="343" spans="1:33" ht="12.75">
      <c r="A343" s="67">
        <v>2.75</v>
      </c>
      <c r="B343" s="21">
        <f t="shared" si="416"/>
        <v>0.6225589225589225</v>
      </c>
      <c r="C343" s="23" t="str">
        <f t="shared" si="417"/>
        <v>nc</v>
      </c>
      <c r="D343" s="22" t="str">
        <f t="shared" si="418"/>
        <v>nc</v>
      </c>
      <c r="E343" s="22" t="str">
        <f t="shared" si="419"/>
        <v>nc</v>
      </c>
      <c r="F343" s="24">
        <f t="shared" si="420"/>
        <v>0.42613636363636365</v>
      </c>
      <c r="G343" s="23" t="str">
        <f t="shared" si="421"/>
        <v>nc</v>
      </c>
      <c r="H343" s="22" t="str">
        <f t="shared" si="422"/>
        <v>nc</v>
      </c>
      <c r="I343" s="22" t="str">
        <f t="shared" si="423"/>
        <v>nc</v>
      </c>
      <c r="J343" s="24">
        <f t="shared" si="424"/>
        <v>0.606060606060606</v>
      </c>
      <c r="K343" s="23" t="str">
        <f t="shared" si="425"/>
        <v>nc</v>
      </c>
      <c r="L343" s="22" t="str">
        <f t="shared" si="426"/>
        <v>nc</v>
      </c>
      <c r="M343" s="22" t="str">
        <f t="shared" si="427"/>
        <v>nc</v>
      </c>
      <c r="N343" s="24">
        <f t="shared" si="428"/>
        <v>0.8522727272727273</v>
      </c>
      <c r="O343" s="23">
        <f t="shared" si="429"/>
        <v>0.6560949230181957</v>
      </c>
      <c r="P343" s="22" t="str">
        <f t="shared" si="430"/>
        <v>infini</v>
      </c>
      <c r="Q343" s="22" t="str">
        <f t="shared" si="431"/>
        <v>infini</v>
      </c>
      <c r="R343" s="24">
        <f t="shared" si="432"/>
        <v>1.2396694214876032</v>
      </c>
      <c r="S343" s="23">
        <f t="shared" si="433"/>
        <v>0.8609534145934211</v>
      </c>
      <c r="T343" s="22" t="str">
        <f t="shared" si="434"/>
        <v>infini</v>
      </c>
      <c r="U343" s="22" t="str">
        <f t="shared" si="435"/>
        <v>infini</v>
      </c>
      <c r="V343" s="24">
        <f t="shared" si="436"/>
        <v>1.7045454545454546</v>
      </c>
      <c r="W343" s="23">
        <f t="shared" si="437"/>
        <v>1.0594308608999383</v>
      </c>
      <c r="X343" s="22" t="str">
        <f t="shared" si="438"/>
        <v>infini</v>
      </c>
      <c r="Y343" s="22" t="str">
        <f t="shared" si="439"/>
        <v>infini</v>
      </c>
      <c r="Z343" s="24">
        <f t="shared" si="440"/>
        <v>2.4793388429752063</v>
      </c>
      <c r="AA343" s="23">
        <f t="shared" si="441"/>
        <v>1.3113555442522886</v>
      </c>
      <c r="AB343" s="22" t="str">
        <f t="shared" si="442"/>
        <v>infini</v>
      </c>
      <c r="AC343" s="22" t="str">
        <f t="shared" si="443"/>
        <v>infini</v>
      </c>
      <c r="AD343" s="24">
        <f t="shared" si="444"/>
        <v>3.409090909090909</v>
      </c>
      <c r="AE343" s="23">
        <f t="shared" si="445"/>
        <v>1.5295906259270247</v>
      </c>
      <c r="AF343" s="22">
        <f t="shared" si="446"/>
        <v>13.604881266490768</v>
      </c>
      <c r="AG343" s="22">
        <f t="shared" si="447"/>
        <v>12.075290640563743</v>
      </c>
    </row>
    <row r="344" spans="1:33" ht="12.75">
      <c r="A344" s="67">
        <v>3</v>
      </c>
      <c r="B344" s="21">
        <f t="shared" si="416"/>
        <v>0.6225589225589225</v>
      </c>
      <c r="C344" s="26" t="str">
        <f t="shared" si="417"/>
        <v>nc</v>
      </c>
      <c r="D344" s="25" t="str">
        <f t="shared" si="418"/>
        <v>nc</v>
      </c>
      <c r="E344" s="25" t="str">
        <f t="shared" si="419"/>
        <v>nc</v>
      </c>
      <c r="F344" s="27">
        <f t="shared" si="420"/>
        <v>0.42613636363636365</v>
      </c>
      <c r="G344" s="26" t="str">
        <f t="shared" si="421"/>
        <v>nc</v>
      </c>
      <c r="H344" s="25" t="str">
        <f t="shared" si="422"/>
        <v>nc</v>
      </c>
      <c r="I344" s="25" t="str">
        <f t="shared" si="423"/>
        <v>nc</v>
      </c>
      <c r="J344" s="27">
        <f t="shared" si="424"/>
        <v>0.606060606060606</v>
      </c>
      <c r="K344" s="26" t="str">
        <f t="shared" si="425"/>
        <v>nc</v>
      </c>
      <c r="L344" s="25" t="str">
        <f t="shared" si="426"/>
        <v>nc</v>
      </c>
      <c r="M344" s="25" t="str">
        <f t="shared" si="427"/>
        <v>nc</v>
      </c>
      <c r="N344" s="27">
        <f t="shared" si="428"/>
        <v>0.8522727272727273</v>
      </c>
      <c r="O344" s="26">
        <f t="shared" si="429"/>
        <v>0.6689261505529789</v>
      </c>
      <c r="P344" s="25" t="str">
        <f t="shared" si="430"/>
        <v>infini</v>
      </c>
      <c r="Q344" s="25" t="str">
        <f t="shared" si="431"/>
        <v>infini</v>
      </c>
      <c r="R344" s="27">
        <f t="shared" si="432"/>
        <v>1.2396694214876032</v>
      </c>
      <c r="S344" s="26">
        <f t="shared" si="433"/>
        <v>0.8834442546675303</v>
      </c>
      <c r="T344" s="25" t="str">
        <f t="shared" si="434"/>
        <v>infini</v>
      </c>
      <c r="U344" s="25" t="str">
        <f t="shared" si="435"/>
        <v>infini</v>
      </c>
      <c r="V344" s="27">
        <f t="shared" si="436"/>
        <v>1.7045454545454546</v>
      </c>
      <c r="W344" s="26">
        <f t="shared" si="437"/>
        <v>1.0939323220536754</v>
      </c>
      <c r="X344" s="25" t="str">
        <f t="shared" si="438"/>
        <v>infini</v>
      </c>
      <c r="Y344" s="25" t="str">
        <f t="shared" si="439"/>
        <v>infini</v>
      </c>
      <c r="Z344" s="27">
        <f t="shared" si="440"/>
        <v>2.4793388429752063</v>
      </c>
      <c r="AA344" s="26">
        <f t="shared" si="441"/>
        <v>1.3649392602029207</v>
      </c>
      <c r="AB344" s="25" t="str">
        <f t="shared" si="442"/>
        <v>infini</v>
      </c>
      <c r="AC344" s="25" t="str">
        <f t="shared" si="443"/>
        <v>infini</v>
      </c>
      <c r="AD344" s="27">
        <f t="shared" si="444"/>
        <v>3.409090909090909</v>
      </c>
      <c r="AE344" s="26">
        <f t="shared" si="445"/>
        <v>1.6032492518170158</v>
      </c>
      <c r="AF344" s="25">
        <f t="shared" si="446"/>
        <v>23.291925465838514</v>
      </c>
      <c r="AG344" s="25">
        <f t="shared" si="447"/>
        <v>21.6886762140215</v>
      </c>
    </row>
    <row r="345" spans="1:33" ht="12.75">
      <c r="A345" s="67">
        <v>4</v>
      </c>
      <c r="B345" s="21">
        <f t="shared" si="416"/>
        <v>0.6225589225589225</v>
      </c>
      <c r="C345" s="23" t="str">
        <f t="shared" si="417"/>
        <v>nc</v>
      </c>
      <c r="D345" s="22" t="str">
        <f t="shared" si="418"/>
        <v>nc</v>
      </c>
      <c r="E345" s="22" t="str">
        <f t="shared" si="419"/>
        <v>nc</v>
      </c>
      <c r="F345" s="24">
        <f t="shared" si="420"/>
        <v>0.42613636363636365</v>
      </c>
      <c r="G345" s="23" t="str">
        <f t="shared" si="421"/>
        <v>nc</v>
      </c>
      <c r="H345" s="22" t="str">
        <f t="shared" si="422"/>
        <v>nc</v>
      </c>
      <c r="I345" s="22" t="str">
        <f t="shared" si="423"/>
        <v>nc</v>
      </c>
      <c r="J345" s="24">
        <f t="shared" si="424"/>
        <v>0.606060606060606</v>
      </c>
      <c r="K345" s="23" t="str">
        <f t="shared" si="425"/>
        <v>nc</v>
      </c>
      <c r="L345" s="22" t="str">
        <f t="shared" si="426"/>
        <v>nc</v>
      </c>
      <c r="M345" s="22" t="str">
        <f t="shared" si="427"/>
        <v>nc</v>
      </c>
      <c r="N345" s="24">
        <f t="shared" si="428"/>
        <v>0.8522727272727273</v>
      </c>
      <c r="O345" s="23">
        <f t="shared" si="429"/>
        <v>0.7069469318503158</v>
      </c>
      <c r="P345" s="22" t="str">
        <f t="shared" si="430"/>
        <v>infini</v>
      </c>
      <c r="Q345" s="22" t="str">
        <f t="shared" si="431"/>
        <v>infini</v>
      </c>
      <c r="R345" s="24">
        <f t="shared" si="432"/>
        <v>1.2396694214876032</v>
      </c>
      <c r="S345" s="23">
        <f t="shared" si="433"/>
        <v>0.9518219458413311</v>
      </c>
      <c r="T345" s="22" t="str">
        <f t="shared" si="434"/>
        <v>infini</v>
      </c>
      <c r="U345" s="22" t="str">
        <f t="shared" si="435"/>
        <v>infini</v>
      </c>
      <c r="V345" s="24">
        <f t="shared" si="436"/>
        <v>1.7045454545454546</v>
      </c>
      <c r="W345" s="23">
        <f t="shared" si="437"/>
        <v>1.2015379685998078</v>
      </c>
      <c r="X345" s="22" t="str">
        <f t="shared" si="438"/>
        <v>infini</v>
      </c>
      <c r="Y345" s="22" t="str">
        <f t="shared" si="439"/>
        <v>infini</v>
      </c>
      <c r="Z345" s="24">
        <f t="shared" si="440"/>
        <v>2.4793388429752063</v>
      </c>
      <c r="AA345" s="23">
        <f t="shared" si="441"/>
        <v>1.5377321014390608</v>
      </c>
      <c r="AB345" s="22" t="str">
        <f t="shared" si="442"/>
        <v>infini</v>
      </c>
      <c r="AC345" s="22" t="str">
        <f t="shared" si="443"/>
        <v>infini</v>
      </c>
      <c r="AD345" s="24">
        <f t="shared" si="444"/>
        <v>3.409090909090909</v>
      </c>
      <c r="AE345" s="23">
        <f t="shared" si="445"/>
        <v>1.8479733891831958</v>
      </c>
      <c r="AF345" s="22" t="str">
        <f t="shared" si="446"/>
        <v>infini</v>
      </c>
      <c r="AG345" s="22" t="str">
        <f t="shared" si="447"/>
        <v>infini</v>
      </c>
    </row>
    <row r="346" spans="1:33" ht="12.75">
      <c r="A346" s="67">
        <v>5</v>
      </c>
      <c r="B346" s="21">
        <f t="shared" si="416"/>
        <v>0.6225589225589225</v>
      </c>
      <c r="C346" s="26" t="str">
        <f t="shared" si="417"/>
        <v>nc</v>
      </c>
      <c r="D346" s="25" t="str">
        <f t="shared" si="418"/>
        <v>nc</v>
      </c>
      <c r="E346" s="25" t="str">
        <f t="shared" si="419"/>
        <v>nc</v>
      </c>
      <c r="F346" s="27">
        <f t="shared" si="420"/>
        <v>0.42613636363636365</v>
      </c>
      <c r="G346" s="26" t="str">
        <f t="shared" si="421"/>
        <v>nc</v>
      </c>
      <c r="H346" s="25" t="str">
        <f t="shared" si="422"/>
        <v>nc</v>
      </c>
      <c r="I346" s="25" t="str">
        <f t="shared" si="423"/>
        <v>nc</v>
      </c>
      <c r="J346" s="27">
        <f t="shared" si="424"/>
        <v>0.606060606060606</v>
      </c>
      <c r="K346" s="26" t="str">
        <f t="shared" si="425"/>
        <v>nc</v>
      </c>
      <c r="L346" s="25" t="str">
        <f t="shared" si="426"/>
        <v>nc</v>
      </c>
      <c r="M346" s="25" t="str">
        <f t="shared" si="427"/>
        <v>nc</v>
      </c>
      <c r="N346" s="27">
        <f t="shared" si="428"/>
        <v>0.8522727272727273</v>
      </c>
      <c r="O346" s="26">
        <f t="shared" si="429"/>
        <v>0.7319072527129362</v>
      </c>
      <c r="P346" s="25" t="str">
        <f t="shared" si="430"/>
        <v>infini</v>
      </c>
      <c r="Q346" s="25" t="str">
        <f t="shared" si="431"/>
        <v>infini</v>
      </c>
      <c r="R346" s="27">
        <f t="shared" si="432"/>
        <v>1.2396694214876032</v>
      </c>
      <c r="S346" s="26">
        <f t="shared" si="433"/>
        <v>0.9981766639604988</v>
      </c>
      <c r="T346" s="25" t="str">
        <f t="shared" si="434"/>
        <v>infini</v>
      </c>
      <c r="U346" s="25" t="str">
        <f t="shared" si="435"/>
        <v>infini</v>
      </c>
      <c r="V346" s="27">
        <f t="shared" si="436"/>
        <v>1.7045454545454546</v>
      </c>
      <c r="W346" s="26">
        <f t="shared" si="437"/>
        <v>1.2769000272405342</v>
      </c>
      <c r="X346" s="25" t="str">
        <f t="shared" si="438"/>
        <v>infini</v>
      </c>
      <c r="Y346" s="25" t="str">
        <f t="shared" si="439"/>
        <v>infini</v>
      </c>
      <c r="Z346" s="27">
        <f t="shared" si="440"/>
        <v>2.4793388429752063</v>
      </c>
      <c r="AA346" s="26">
        <f t="shared" si="441"/>
        <v>1.664133485693999</v>
      </c>
      <c r="AB346" s="25" t="str">
        <f t="shared" si="442"/>
        <v>infini</v>
      </c>
      <c r="AC346" s="25" t="str">
        <f t="shared" si="443"/>
        <v>infini</v>
      </c>
      <c r="AD346" s="27">
        <f t="shared" si="444"/>
        <v>3.409090909090909</v>
      </c>
      <c r="AE346" s="26">
        <f t="shared" si="445"/>
        <v>2.034284474340892</v>
      </c>
      <c r="AF346" s="25" t="str">
        <f t="shared" si="446"/>
        <v>infini</v>
      </c>
      <c r="AG346" s="25" t="str">
        <f t="shared" si="447"/>
        <v>infini</v>
      </c>
    </row>
    <row r="347" spans="1:33" ht="12.75">
      <c r="A347" s="67">
        <v>10</v>
      </c>
      <c r="B347" s="21">
        <f t="shared" si="416"/>
        <v>0.6225589225589225</v>
      </c>
      <c r="C347" s="23" t="str">
        <f t="shared" si="417"/>
        <v>nc</v>
      </c>
      <c r="D347" s="22" t="str">
        <f t="shared" si="418"/>
        <v>nc</v>
      </c>
      <c r="E347" s="22" t="str">
        <f t="shared" si="419"/>
        <v>nc</v>
      </c>
      <c r="F347" s="24">
        <f t="shared" si="420"/>
        <v>0.42613636363636365</v>
      </c>
      <c r="G347" s="23" t="str">
        <f t="shared" si="421"/>
        <v>nc</v>
      </c>
      <c r="H347" s="22" t="str">
        <f t="shared" si="422"/>
        <v>nc</v>
      </c>
      <c r="I347" s="22" t="str">
        <f t="shared" si="423"/>
        <v>nc</v>
      </c>
      <c r="J347" s="24">
        <f t="shared" si="424"/>
        <v>0.606060606060606</v>
      </c>
      <c r="K347" s="23" t="str">
        <f t="shared" si="425"/>
        <v>nc</v>
      </c>
      <c r="L347" s="22" t="str">
        <f t="shared" si="426"/>
        <v>nc</v>
      </c>
      <c r="M347" s="22" t="str">
        <f t="shared" si="427"/>
        <v>nc</v>
      </c>
      <c r="N347" s="24">
        <f t="shared" si="428"/>
        <v>0.8522727272727273</v>
      </c>
      <c r="O347" s="23">
        <f t="shared" si="429"/>
        <v>0.7875173253811585</v>
      </c>
      <c r="P347" s="22" t="str">
        <f t="shared" si="430"/>
        <v>infini</v>
      </c>
      <c r="Q347" s="22" t="str">
        <f t="shared" si="431"/>
        <v>infini</v>
      </c>
      <c r="R347" s="24">
        <f t="shared" si="432"/>
        <v>1.2396694214876032</v>
      </c>
      <c r="S347" s="23">
        <f t="shared" si="433"/>
        <v>1.1058929348186703</v>
      </c>
      <c r="T347" s="22" t="str">
        <f t="shared" si="434"/>
        <v>infini</v>
      </c>
      <c r="U347" s="22" t="str">
        <f t="shared" si="435"/>
        <v>infini</v>
      </c>
      <c r="V347" s="24">
        <f t="shared" si="436"/>
        <v>1.7045454545454546</v>
      </c>
      <c r="W347" s="23">
        <f t="shared" si="437"/>
        <v>1.4600529512536988</v>
      </c>
      <c r="X347" s="22" t="str">
        <f t="shared" si="438"/>
        <v>infini</v>
      </c>
      <c r="Y347" s="22" t="str">
        <f t="shared" si="439"/>
        <v>infini</v>
      </c>
      <c r="Z347" s="24">
        <f t="shared" si="440"/>
        <v>2.4793388429752063</v>
      </c>
      <c r="AA347" s="23">
        <f t="shared" si="441"/>
        <v>1.991542582499651</v>
      </c>
      <c r="AB347" s="22" t="str">
        <f t="shared" si="442"/>
        <v>infini</v>
      </c>
      <c r="AC347" s="22" t="str">
        <f t="shared" si="443"/>
        <v>infini</v>
      </c>
      <c r="AD347" s="24">
        <f t="shared" si="444"/>
        <v>3.409090909090909</v>
      </c>
      <c r="AE347" s="23">
        <f t="shared" si="445"/>
        <v>2.5480736563158253</v>
      </c>
      <c r="AF347" s="22" t="str">
        <f t="shared" si="446"/>
        <v>infini</v>
      </c>
      <c r="AG347" s="22" t="str">
        <f t="shared" si="447"/>
        <v>infini</v>
      </c>
    </row>
    <row r="348" spans="1:33" ht="12.75">
      <c r="A348" s="67">
        <v>20</v>
      </c>
      <c r="B348" s="21">
        <f t="shared" si="416"/>
        <v>0.6225589225589225</v>
      </c>
      <c r="C348" s="26" t="str">
        <f t="shared" si="417"/>
        <v>nc</v>
      </c>
      <c r="D348" s="25" t="str">
        <f t="shared" si="418"/>
        <v>nc</v>
      </c>
      <c r="E348" s="25" t="str">
        <f t="shared" si="419"/>
        <v>nc</v>
      </c>
      <c r="F348" s="27">
        <f t="shared" si="420"/>
        <v>0.42613636363636365</v>
      </c>
      <c r="G348" s="26" t="str">
        <f t="shared" si="421"/>
        <v>nc</v>
      </c>
      <c r="H348" s="25" t="str">
        <f t="shared" si="422"/>
        <v>nc</v>
      </c>
      <c r="I348" s="25" t="str">
        <f t="shared" si="423"/>
        <v>nc</v>
      </c>
      <c r="J348" s="27">
        <f t="shared" si="424"/>
        <v>0.606060606060606</v>
      </c>
      <c r="K348" s="26" t="str">
        <f t="shared" si="425"/>
        <v>nc</v>
      </c>
      <c r="L348" s="25" t="str">
        <f t="shared" si="426"/>
        <v>nc</v>
      </c>
      <c r="M348" s="25" t="str">
        <f t="shared" si="427"/>
        <v>nc</v>
      </c>
      <c r="N348" s="27">
        <f t="shared" si="428"/>
        <v>0.8522727272727273</v>
      </c>
      <c r="O348" s="26">
        <f t="shared" si="429"/>
        <v>0.8186164290859876</v>
      </c>
      <c r="P348" s="25" t="str">
        <f t="shared" si="430"/>
        <v>infini</v>
      </c>
      <c r="Q348" s="25" t="str">
        <f t="shared" si="431"/>
        <v>infini</v>
      </c>
      <c r="R348" s="27">
        <f t="shared" si="432"/>
        <v>1.2396694214876032</v>
      </c>
      <c r="S348" s="26">
        <f t="shared" si="433"/>
        <v>1.1689662831158405</v>
      </c>
      <c r="T348" s="25" t="str">
        <f t="shared" si="434"/>
        <v>infini</v>
      </c>
      <c r="U348" s="25" t="str">
        <f t="shared" si="435"/>
        <v>infini</v>
      </c>
      <c r="V348" s="27">
        <f t="shared" si="436"/>
        <v>1.7045454545454546</v>
      </c>
      <c r="W348" s="26">
        <f t="shared" si="437"/>
        <v>1.5728546262897412</v>
      </c>
      <c r="X348" s="25" t="str">
        <f t="shared" si="438"/>
        <v>infini</v>
      </c>
      <c r="Y348" s="25" t="str">
        <f t="shared" si="439"/>
        <v>infini</v>
      </c>
      <c r="Z348" s="27">
        <f t="shared" si="440"/>
        <v>2.4793388429752063</v>
      </c>
      <c r="AA348" s="26">
        <f t="shared" si="441"/>
        <v>2.2088301667298635</v>
      </c>
      <c r="AB348" s="25" t="str">
        <f t="shared" si="442"/>
        <v>infini</v>
      </c>
      <c r="AC348" s="25" t="str">
        <f t="shared" si="443"/>
        <v>infini</v>
      </c>
      <c r="AD348" s="27">
        <f t="shared" si="444"/>
        <v>3.409090909090909</v>
      </c>
      <c r="AE348" s="26">
        <f t="shared" si="445"/>
        <v>2.9163588287902944</v>
      </c>
      <c r="AF348" s="25" t="str">
        <f t="shared" si="446"/>
        <v>infini</v>
      </c>
      <c r="AG348" s="25" t="str">
        <f t="shared" si="447"/>
        <v>infini</v>
      </c>
    </row>
    <row r="349" spans="1:33" ht="12.75">
      <c r="A349" s="67">
        <v>50</v>
      </c>
      <c r="B349" s="21">
        <f t="shared" si="416"/>
        <v>0.6225589225589225</v>
      </c>
      <c r="C349" s="23" t="str">
        <f t="shared" si="417"/>
        <v>nc</v>
      </c>
      <c r="D349" s="22" t="str">
        <f t="shared" si="418"/>
        <v>nc</v>
      </c>
      <c r="E349" s="22" t="str">
        <f t="shared" si="419"/>
        <v>nc</v>
      </c>
      <c r="F349" s="24">
        <f t="shared" si="420"/>
        <v>0.42613636363636365</v>
      </c>
      <c r="G349" s="23" t="str">
        <f t="shared" si="421"/>
        <v>nc</v>
      </c>
      <c r="H349" s="22" t="str">
        <f t="shared" si="422"/>
        <v>nc</v>
      </c>
      <c r="I349" s="22" t="str">
        <f t="shared" si="423"/>
        <v>nc</v>
      </c>
      <c r="J349" s="24">
        <f t="shared" si="424"/>
        <v>0.606060606060606</v>
      </c>
      <c r="K349" s="23" t="str">
        <f t="shared" si="425"/>
        <v>nc</v>
      </c>
      <c r="L349" s="22" t="str">
        <f t="shared" si="426"/>
        <v>nc</v>
      </c>
      <c r="M349" s="22" t="str">
        <f t="shared" si="427"/>
        <v>nc</v>
      </c>
      <c r="N349" s="24">
        <f t="shared" si="428"/>
        <v>0.8522727272727273</v>
      </c>
      <c r="O349" s="23">
        <f t="shared" si="429"/>
        <v>0.8384834852292751</v>
      </c>
      <c r="P349" s="22" t="str">
        <f t="shared" si="430"/>
        <v>infini</v>
      </c>
      <c r="Q349" s="22" t="str">
        <f t="shared" si="431"/>
        <v>infini</v>
      </c>
      <c r="R349" s="24">
        <f t="shared" si="432"/>
        <v>1.2396694214876032</v>
      </c>
      <c r="S349" s="23">
        <f t="shared" si="433"/>
        <v>1.2103860808828395</v>
      </c>
      <c r="T349" s="22" t="str">
        <f t="shared" si="434"/>
        <v>infini</v>
      </c>
      <c r="U349" s="22" t="str">
        <f t="shared" si="435"/>
        <v>infini</v>
      </c>
      <c r="V349" s="24">
        <f t="shared" si="436"/>
        <v>1.7045454545454546</v>
      </c>
      <c r="W349" s="23">
        <f t="shared" si="437"/>
        <v>1.6493086098307592</v>
      </c>
      <c r="X349" s="22" t="str">
        <f t="shared" si="438"/>
        <v>infini</v>
      </c>
      <c r="Y349" s="22" t="str">
        <f t="shared" si="439"/>
        <v>infini</v>
      </c>
      <c r="Z349" s="24">
        <f t="shared" si="440"/>
        <v>2.4793388429752063</v>
      </c>
      <c r="AA349" s="23">
        <f t="shared" si="441"/>
        <v>2.363555859491331</v>
      </c>
      <c r="AB349" s="22" t="str">
        <f t="shared" si="442"/>
        <v>infini</v>
      </c>
      <c r="AC349" s="22" t="str">
        <f t="shared" si="443"/>
        <v>infini</v>
      </c>
      <c r="AD349" s="24">
        <f t="shared" si="444"/>
        <v>3.409090909090909</v>
      </c>
      <c r="AE349" s="23">
        <f t="shared" si="445"/>
        <v>3.1932830355774313</v>
      </c>
      <c r="AF349" s="22" t="str">
        <f t="shared" si="446"/>
        <v>infini</v>
      </c>
      <c r="AG349" s="22" t="str">
        <f t="shared" si="447"/>
        <v>infini</v>
      </c>
    </row>
    <row r="350" spans="1:33" ht="12.75">
      <c r="A350" s="67">
        <v>100</v>
      </c>
      <c r="B350" s="21">
        <f t="shared" si="416"/>
        <v>0.6225589225589225</v>
      </c>
      <c r="C350" s="26" t="str">
        <f t="shared" si="417"/>
        <v>nc</v>
      </c>
      <c r="D350" s="25" t="str">
        <f t="shared" si="418"/>
        <v>nc</v>
      </c>
      <c r="E350" s="25" t="str">
        <f t="shared" si="419"/>
        <v>nc</v>
      </c>
      <c r="F350" s="27">
        <f t="shared" si="420"/>
        <v>0.42613636363636365</v>
      </c>
      <c r="G350" s="26" t="str">
        <f t="shared" si="421"/>
        <v>nc</v>
      </c>
      <c r="H350" s="25" t="str">
        <f t="shared" si="422"/>
        <v>nc</v>
      </c>
      <c r="I350" s="25" t="str">
        <f t="shared" si="423"/>
        <v>nc</v>
      </c>
      <c r="J350" s="27">
        <f t="shared" si="424"/>
        <v>0.606060606060606</v>
      </c>
      <c r="K350" s="26" t="str">
        <f t="shared" si="425"/>
        <v>nc</v>
      </c>
      <c r="L350" s="25" t="str">
        <f t="shared" si="426"/>
        <v>nc</v>
      </c>
      <c r="M350" s="25" t="str">
        <f t="shared" si="427"/>
        <v>nc</v>
      </c>
      <c r="N350" s="27">
        <f t="shared" si="428"/>
        <v>0.8522727272727273</v>
      </c>
      <c r="O350" s="26">
        <f t="shared" si="429"/>
        <v>0.845321876028475</v>
      </c>
      <c r="P350" s="25" t="str">
        <f t="shared" si="430"/>
        <v>infini</v>
      </c>
      <c r="Q350" s="25" t="str">
        <f t="shared" si="431"/>
        <v>infini</v>
      </c>
      <c r="R350" s="27">
        <f t="shared" si="432"/>
        <v>1.2396694214876032</v>
      </c>
      <c r="S350" s="26">
        <f t="shared" si="433"/>
        <v>1.2248527522849628</v>
      </c>
      <c r="T350" s="25" t="str">
        <f t="shared" si="434"/>
        <v>infini</v>
      </c>
      <c r="U350" s="25" t="str">
        <f t="shared" si="435"/>
        <v>infini</v>
      </c>
      <c r="V350" s="27">
        <f t="shared" si="436"/>
        <v>1.7045454545454546</v>
      </c>
      <c r="W350" s="26">
        <f t="shared" si="437"/>
        <v>1.6764721660914506</v>
      </c>
      <c r="X350" s="25" t="str">
        <f t="shared" si="438"/>
        <v>infini</v>
      </c>
      <c r="Y350" s="25" t="str">
        <f t="shared" si="439"/>
        <v>infini</v>
      </c>
      <c r="Z350" s="27">
        <f t="shared" si="440"/>
        <v>2.4793388429752063</v>
      </c>
      <c r="AA350" s="26">
        <f t="shared" si="441"/>
        <v>2.420063292721982</v>
      </c>
      <c r="AB350" s="25" t="str">
        <f t="shared" si="442"/>
        <v>infini</v>
      </c>
      <c r="AC350" s="25" t="str">
        <f t="shared" si="443"/>
        <v>infini</v>
      </c>
      <c r="AD350" s="27">
        <f t="shared" si="444"/>
        <v>3.409090909090909</v>
      </c>
      <c r="AE350" s="26">
        <f t="shared" si="445"/>
        <v>3.2976599804778535</v>
      </c>
      <c r="AF350" s="25" t="str">
        <f t="shared" si="446"/>
        <v>infini</v>
      </c>
      <c r="AG350" s="25" t="str">
        <f t="shared" si="447"/>
        <v>infini</v>
      </c>
    </row>
    <row r="351" spans="1:33" ht="12.75">
      <c r="A351" s="67">
        <v>200</v>
      </c>
      <c r="B351" s="21">
        <f t="shared" si="416"/>
        <v>0.6225589225589225</v>
      </c>
      <c r="C351" s="23" t="str">
        <f t="shared" si="417"/>
        <v>nc</v>
      </c>
      <c r="D351" s="22" t="str">
        <f t="shared" si="418"/>
        <v>nc</v>
      </c>
      <c r="E351" s="22" t="str">
        <f t="shared" si="419"/>
        <v>nc</v>
      </c>
      <c r="F351" s="24">
        <f t="shared" si="420"/>
        <v>0.42613636363636365</v>
      </c>
      <c r="G351" s="23" t="str">
        <f t="shared" si="421"/>
        <v>nc</v>
      </c>
      <c r="H351" s="22" t="str">
        <f t="shared" si="422"/>
        <v>nc</v>
      </c>
      <c r="I351" s="22" t="str">
        <f t="shared" si="423"/>
        <v>nc</v>
      </c>
      <c r="J351" s="24">
        <f t="shared" si="424"/>
        <v>0.606060606060606</v>
      </c>
      <c r="K351" s="23" t="str">
        <f t="shared" si="425"/>
        <v>nc</v>
      </c>
      <c r="L351" s="22" t="str">
        <f t="shared" si="426"/>
        <v>nc</v>
      </c>
      <c r="M351" s="22" t="str">
        <f t="shared" si="427"/>
        <v>nc</v>
      </c>
      <c r="N351" s="24">
        <f t="shared" si="428"/>
        <v>0.8522727272727273</v>
      </c>
      <c r="O351" s="23">
        <f t="shared" si="429"/>
        <v>0.8487830714177395</v>
      </c>
      <c r="P351" s="22" t="str">
        <f t="shared" si="430"/>
        <v>infini</v>
      </c>
      <c r="Q351" s="22" t="str">
        <f t="shared" si="431"/>
        <v>infini</v>
      </c>
      <c r="R351" s="24">
        <f t="shared" si="432"/>
        <v>1.2396694214876032</v>
      </c>
      <c r="S351" s="23">
        <f t="shared" si="433"/>
        <v>1.2322165480932064</v>
      </c>
      <c r="T351" s="22" t="str">
        <f t="shared" si="434"/>
        <v>infini</v>
      </c>
      <c r="U351" s="22" t="str">
        <f t="shared" si="435"/>
        <v>infini</v>
      </c>
      <c r="V351" s="24">
        <f t="shared" si="436"/>
        <v>1.7045454545454546</v>
      </c>
      <c r="W351" s="23">
        <f t="shared" si="437"/>
        <v>1.690392261158843</v>
      </c>
      <c r="X351" s="22" t="str">
        <f t="shared" si="438"/>
        <v>infini</v>
      </c>
      <c r="Y351" s="22" t="str">
        <f t="shared" si="439"/>
        <v>infini</v>
      </c>
      <c r="Z351" s="24">
        <f t="shared" si="440"/>
        <v>2.4793388429752063</v>
      </c>
      <c r="AA351" s="23">
        <f t="shared" si="441"/>
        <v>2.4493424944185604</v>
      </c>
      <c r="AB351" s="22" t="str">
        <f t="shared" si="442"/>
        <v>infini</v>
      </c>
      <c r="AC351" s="22" t="str">
        <f t="shared" si="443"/>
        <v>infini</v>
      </c>
      <c r="AD351" s="24">
        <f t="shared" si="444"/>
        <v>3.409090909090909</v>
      </c>
      <c r="AE351" s="23">
        <f t="shared" si="445"/>
        <v>3.352449746778296</v>
      </c>
      <c r="AF351" s="22" t="str">
        <f t="shared" si="446"/>
        <v>infini</v>
      </c>
      <c r="AG351" s="22" t="str">
        <f t="shared" si="447"/>
        <v>infini</v>
      </c>
    </row>
    <row r="352" spans="1:33" ht="12.75">
      <c r="A352" s="29" t="s">
        <v>68</v>
      </c>
      <c r="C352" s="21" t="str">
        <f>IF(OR($C$187/$C$5&lt;2*$C$2,$C$2*1000&lt;$C$5),"nc",B351)</f>
        <v>nc</v>
      </c>
      <c r="D352" s="19" t="str">
        <f>IF(OR($C$187/$C$5&lt;2*$C$2,$C$2*1000&lt;$C$5),"nc","infini")</f>
        <v>nc</v>
      </c>
      <c r="E352" s="19" t="str">
        <f>IF(OR($C$187/$C$5&lt;2*$C$2,$C$2*1000&lt;$C$5),"nc","infini")</f>
        <v>nc</v>
      </c>
      <c r="G352" s="21" t="str">
        <f>IF(OR($C$187/$G$5&lt;2*$C$2,$C$2*1000&lt;$G$5),"nc",F351)</f>
        <v>nc</v>
      </c>
      <c r="H352" s="19" t="str">
        <f>IF(OR($C$187/$G$5&lt;2*$C$2,$C$2*1000&lt;$G$5),"nc","infini")</f>
        <v>nc</v>
      </c>
      <c r="I352" s="19" t="str">
        <f>IF(OR($C$187/$G$5&lt;2*$C$2,$C$2*1000&lt;$G$5),"nc","infini")</f>
        <v>nc</v>
      </c>
      <c r="K352" s="21" t="str">
        <f>IF(OR($C$187/$K$5&lt;2*$C$2,$C$2*1000&lt;$K$5),"nc",J351)</f>
        <v>nc</v>
      </c>
      <c r="L352" s="19" t="str">
        <f>IF(OR($C$187/$K$5&lt;2*$C$2,$C$2*1000&lt;$K$5),"nc","infini")</f>
        <v>nc</v>
      </c>
      <c r="M352" s="19" t="str">
        <f>IF(OR($C$187/$K$5&lt;2*$C$2,$C$2*1000&lt;$K$5),"nc","infini")</f>
        <v>nc</v>
      </c>
      <c r="O352" s="21">
        <f>IF(OR($C$187/$O$5&lt;2*$C$2,$C$2*1000&lt;$O$5),"nc",N351)</f>
        <v>0.8522727272727273</v>
      </c>
      <c r="P352" s="19" t="str">
        <f>IF(OR($C$187/$O$5&lt;2*$C$2,$C$2*1000&lt;$O$5),"nc","infini")</f>
        <v>infini</v>
      </c>
      <c r="Q352" s="19" t="str">
        <f>IF(OR($C$187/$O$5&lt;2*$C$2,$C$2*1000&lt;$O$5),"nc","infini")</f>
        <v>infini</v>
      </c>
      <c r="S352" s="21">
        <f>IF(OR($C$187/$S$5&lt;2*$C$2,$C$2*1000&lt;$S$5),"nc",R351)</f>
        <v>1.2396694214876032</v>
      </c>
      <c r="T352" s="19" t="str">
        <f>IF(OR($C$187/$S$5&lt;2*$C$2,$C$2*1000&lt;$S$5),"nc","infini")</f>
        <v>infini</v>
      </c>
      <c r="U352" s="19" t="str">
        <f>IF(OR($C$187/$S$5&lt;2*$C$2,$C$2*1000&lt;$S$5),"nc","infini")</f>
        <v>infini</v>
      </c>
      <c r="W352" s="21">
        <f>IF(OR($C$187/$W$5&lt;2*$C$2,$C$2*1000&lt;$W$5),"nc",V351)</f>
        <v>1.7045454545454546</v>
      </c>
      <c r="X352" s="19" t="str">
        <f>IF(OR($C$187/$W$5&lt;2*$C$2,$C$2*1000&lt;$W$5),"nc","infini")</f>
        <v>infini</v>
      </c>
      <c r="Y352" s="19" t="str">
        <f>IF(OR($C$187/$W$5&lt;2*$C$2,$C$2*1000&lt;$W$5),"nc","infini")</f>
        <v>infini</v>
      </c>
      <c r="AA352" s="21">
        <f>IF(OR($C$187/$AA$5&lt;2*$C$2,$C$2*1000&lt;$AA$5),"nc",Z351)</f>
        <v>2.4793388429752063</v>
      </c>
      <c r="AB352" s="19" t="str">
        <f>IF(OR($C$187/$AA$5&lt;2*$C$2,$C$2*1000&lt;$AA$5),"nc","infini")</f>
        <v>infini</v>
      </c>
      <c r="AC352" s="19" t="str">
        <f>IF(OR($C$187/$AA$5&lt;2*$C$2,$C$2*1000&lt;$AA$5),"nc","infini")</f>
        <v>infini</v>
      </c>
      <c r="AE352" s="21">
        <f>IF(OR($C$187/$AE$5&lt;2*$C$2,$C$2*1000&lt;$AE$5),"nc",AD351)</f>
        <v>3.409090909090909</v>
      </c>
      <c r="AF352" s="19" t="str">
        <f>IF(OR($C$187/$AE$5&lt;2*$C$2,$C$2*1000&lt;$AE$5),"nc","infini")</f>
        <v>infini</v>
      </c>
      <c r="AG352" s="19" t="str">
        <f>IF(OR($C$187/$AE$5&lt;2*$C$2,$C$2*1000&lt;$AE$5),"nc","infini")</f>
        <v>infini</v>
      </c>
    </row>
    <row r="355" spans="1:7" ht="26.25">
      <c r="A355" s="57" t="s">
        <v>61</v>
      </c>
      <c r="C355" s="58">
        <f>Résultats!L29</f>
        <v>32</v>
      </c>
      <c r="D355" s="59" t="s">
        <v>60</v>
      </c>
      <c r="F355" s="60" t="s">
        <v>105</v>
      </c>
      <c r="G355" s="28"/>
    </row>
    <row r="356" ht="12.75">
      <c r="A356" s="57"/>
    </row>
    <row r="357" spans="1:31" ht="12.75">
      <c r="A357" s="57" t="s">
        <v>62</v>
      </c>
      <c r="C357" s="61">
        <v>90</v>
      </c>
      <c r="G357" s="61">
        <v>64</v>
      </c>
      <c r="K357" s="61">
        <v>45</v>
      </c>
      <c r="O357" s="61">
        <v>32</v>
      </c>
      <c r="S357" s="61">
        <v>22</v>
      </c>
      <c r="W357" s="61">
        <v>16</v>
      </c>
      <c r="AA357" s="61">
        <v>11</v>
      </c>
      <c r="AE357" s="61">
        <v>8</v>
      </c>
    </row>
    <row r="358" spans="1:33" ht="240.75">
      <c r="A358" s="57" t="s">
        <v>63</v>
      </c>
      <c r="B358" s="62" t="s">
        <v>64</v>
      </c>
      <c r="C358" s="62" t="s">
        <v>65</v>
      </c>
      <c r="D358" s="63" t="s">
        <v>66</v>
      </c>
      <c r="E358" s="63" t="s">
        <v>67</v>
      </c>
      <c r="F358" s="64" t="s">
        <v>64</v>
      </c>
      <c r="G358" s="62" t="s">
        <v>65</v>
      </c>
      <c r="H358" s="63" t="s">
        <v>66</v>
      </c>
      <c r="I358" s="63" t="s">
        <v>67</v>
      </c>
      <c r="J358" s="64" t="s">
        <v>64</v>
      </c>
      <c r="K358" s="62" t="s">
        <v>65</v>
      </c>
      <c r="L358" s="63" t="s">
        <v>66</v>
      </c>
      <c r="M358" s="63" t="s">
        <v>67</v>
      </c>
      <c r="N358" s="64" t="s">
        <v>64</v>
      </c>
      <c r="O358" s="62" t="s">
        <v>65</v>
      </c>
      <c r="P358" s="63" t="s">
        <v>66</v>
      </c>
      <c r="Q358" s="63" t="s">
        <v>67</v>
      </c>
      <c r="R358" s="64" t="s">
        <v>64</v>
      </c>
      <c r="S358" s="62" t="s">
        <v>65</v>
      </c>
      <c r="T358" s="63" t="s">
        <v>66</v>
      </c>
      <c r="U358" s="63" t="s">
        <v>67</v>
      </c>
      <c r="V358" s="64" t="s">
        <v>64</v>
      </c>
      <c r="W358" s="62" t="s">
        <v>65</v>
      </c>
      <c r="X358" s="63" t="s">
        <v>66</v>
      </c>
      <c r="Y358" s="63" t="s">
        <v>67</v>
      </c>
      <c r="Z358" s="64" t="s">
        <v>64</v>
      </c>
      <c r="AA358" s="62" t="s">
        <v>65</v>
      </c>
      <c r="AB358" s="63" t="s">
        <v>66</v>
      </c>
      <c r="AC358" s="63" t="s">
        <v>67</v>
      </c>
      <c r="AD358" s="64" t="s">
        <v>64</v>
      </c>
      <c r="AE358" s="62" t="s">
        <v>65</v>
      </c>
      <c r="AF358" s="63" t="s">
        <v>66</v>
      </c>
      <c r="AG358" s="63" t="s">
        <v>67</v>
      </c>
    </row>
    <row r="359" spans="1:33" ht="12.75">
      <c r="A359" s="65">
        <v>0.5</v>
      </c>
      <c r="B359" s="21">
        <f aca="true" t="shared" si="448" ref="B359:B375">($C$3*($C$3/C$5))/$C$2/1000</f>
        <v>0.6225589225589225</v>
      </c>
      <c r="C359" s="23" t="str">
        <f aca="true" t="shared" si="449" ref="C359:C375">IF(OR($C$355/$C$5&lt;2*$C$2,$C$2*1000&lt;$C$5),"nc",($B359*$A359)/($B359+($A359-$C$355/1000)))</f>
        <v>nc</v>
      </c>
      <c r="D359" s="22" t="str">
        <f aca="true" t="shared" si="450" ref="D359:D375">IF(OR($C$355/$C$5&lt;2*$C$2,$C$2*1000&lt;$C$5),"nc",IF(($B359*$A359)/($B359-($A359-$C$355/1000))&lt;=0,"infini",($B359*$A359)/($B359-($A359-$C$355/1000))))</f>
        <v>nc</v>
      </c>
      <c r="E359" s="22" t="str">
        <f aca="true" t="shared" si="451" ref="E359:E375">IF(OR(C359="nc",D359="nc"),"nc",IF(D359="infini","infini",D359-C359))</f>
        <v>nc</v>
      </c>
      <c r="F359" s="24">
        <f aca="true" t="shared" si="452" ref="F359:F375">($C$355*($C$355/G$5))/$C$2/1000</f>
        <v>0.4848484848484848</v>
      </c>
      <c r="G359" s="23" t="str">
        <f aca="true" t="shared" si="453" ref="G359:G375">IF(OR($C$355/$G$5&lt;2*$C$2,$C$2*1000&lt;$G$5),"nc",($F359*$A359)/($F359+($A359-$C$355/1000)))</f>
        <v>nc</v>
      </c>
      <c r="H359" s="22" t="str">
        <f aca="true" t="shared" si="454" ref="H359:H375">IF(OR($C$355/$G$5&lt;2*$C$2,$C$2*1000&lt;$G$5),"nc",IF(($F359*$A359)/($F359-($A359-$C$355/1000))&lt;=0,"infini",($F359*$A359)/($F359-($A359-$C$355/1000))))</f>
        <v>nc</v>
      </c>
      <c r="I359" s="22" t="str">
        <f aca="true" t="shared" si="455" ref="I359:I375">IF(OR($C$355/$G$5&lt;2*$C$2,$C$2*1000&lt;$G$5),"nc",IF(H359="infini","infini",H359-G359))</f>
        <v>nc</v>
      </c>
      <c r="J359" s="24">
        <f aca="true" t="shared" si="456" ref="J359:J375">($C$355*($C$355/K$5))/$C$2/1000</f>
        <v>0.6895622895622896</v>
      </c>
      <c r="K359" s="23" t="str">
        <f aca="true" t="shared" si="457" ref="K359:K375">IF(OR($C$355/$K$5&lt;2*$C$2,$C$2*1000&lt;$K$5),"nc",($J359*$A359)/($J359+($A359-$C$355/1000)))</f>
        <v>nc</v>
      </c>
      <c r="L359" s="22" t="str">
        <f aca="true" t="shared" si="458" ref="L359:L375">IF(OR($C$355/$K$5&lt;2*$C$2,$C$2*1000&lt;$K$5),"nc",IF(($J359*$A359)/($J359-($A359-$C$355/1000))&lt;=0,"infini",($J359*$A359)/($J359-($A359-$C$355/1000))))</f>
        <v>nc</v>
      </c>
      <c r="M359" s="22" t="str">
        <f aca="true" t="shared" si="459" ref="M359:M375">IF(OR($C$355/$K$5&lt;2*$C$2,$C$2*1000&lt;$K$5),"nc",IF(L359="infini","infini",L359-K359))</f>
        <v>nc</v>
      </c>
      <c r="N359" s="24">
        <f aca="true" t="shared" si="460" ref="N359:N375">($C$355*($C$355/O$5))/$C$2/1000</f>
        <v>0.9696969696969696</v>
      </c>
      <c r="O359" s="23">
        <f aca="true" t="shared" si="461" ref="O359:O375">IF(OR($C$355/$O$5&lt;2*$C$2,$C$2*1000&lt;$O$5),"nc",($N359*$A359)/($N359+($A359-$C$355/1000)))</f>
        <v>0.33723969311187924</v>
      </c>
      <c r="P359" s="22">
        <f aca="true" t="shared" si="462" ref="P359:P375">IF(OR($C$355/$O$5&lt;2*$C$2,$C$2*1000&lt;$O$5),"nc",IF(($N359*$A359)/($N359-($A359-$C$355/1000))&lt;=0,"infini",($N359*$A359)/($N359-($A359-$C$355/1000))))</f>
        <v>0.9664170089393573</v>
      </c>
      <c r="Q359" s="22">
        <f aca="true" t="shared" si="463" ref="Q359:Q375">IF(OR($C$355/$O$5&lt;2*$C$2,$C$2*1000&lt;$O$5),"nc",IF(P359="infini","infini",P359-O359))</f>
        <v>0.629177315827478</v>
      </c>
      <c r="R359" s="24">
        <f aca="true" t="shared" si="464" ref="R359:R375">($C$355*($C$355/S$5))/$C$2/1000</f>
        <v>1.4104683195592285</v>
      </c>
      <c r="S359" s="23">
        <f aca="true" t="shared" si="465" ref="S359:S375">IF(OR($C$355/$S$5&lt;2*$C$2,$C$2*1000&lt;$S$5),"nc",($R359*$A359)/($R359+($A359-$C$355/1000)))</f>
        <v>0.37543042511629543</v>
      </c>
      <c r="T359" s="22">
        <f aca="true" t="shared" si="466" ref="T359:T375">IF(OR($C$355/$S$5&lt;2*$C$2,$C$2*1000&lt;$S$5),"nc",IF(($R359*$A359)/($R359-($A359-$C$355/1000))&lt;=0,"infini",($R359*$A359)/($R359-($A359-$C$355/1000))))</f>
        <v>0.7482842076956354</v>
      </c>
      <c r="U359" s="22">
        <f aca="true" t="shared" si="467" ref="U359:U375">IF(OR($C$355/$S$5&lt;2*$C$2,$C$2*1000&lt;$S$5),"nc",IF(T359="infini","infini",T359-S359))</f>
        <v>0.37285378257934</v>
      </c>
      <c r="V359" s="24">
        <f aca="true" t="shared" si="468" ref="V359:V375">($C$355*($C$355/W$5))/$C$2/1000</f>
        <v>1.9393939393939392</v>
      </c>
      <c r="W359" s="23">
        <f aca="true" t="shared" si="469" ref="W359:W375">IF(OR($C$355/$W$5&lt;2*$C$2,$C$2*1000&lt;$W$5),"nc",($V359*$A359)/($V359+($A359-$C$355/1000)))</f>
        <v>0.40279945622073404</v>
      </c>
      <c r="X359" s="22">
        <f aca="true" t="shared" si="470" ref="X359:X375">IF(OR($C$355/$W$5&lt;2*$C$2,$C$2*1000&lt;$W$5),"nc",IF(($V359*$A359)/($V359-($A359-$C$355/1000))&lt;=0,"infini",($V359*$A359)/($V359-($A359-$C$355/1000))))</f>
        <v>0.6590328692643546</v>
      </c>
      <c r="Y359" s="22">
        <f aca="true" t="shared" si="471" ref="Y359:Y375">IF(OR($C$355/$W$5&lt;2*$C$2,$C$2*1000&lt;$W$5),"nc",IF(X359="infini","infini",X359-W359))</f>
        <v>0.2562334130436205</v>
      </c>
      <c r="Z359" s="24">
        <f aca="true" t="shared" si="472" ref="Z359:Z375">($C$355*($C$355/AA$5))/$C$2/1000</f>
        <v>2.820936639118457</v>
      </c>
      <c r="AA359" s="23">
        <f aca="true" t="shared" si="473" ref="AA359:AA375">IF(OR($C$355/$AA$5&lt;2*$C$2,$C$2*1000&lt;$AA$5),"nc",($Z359*$A359)/($Z359+($A359-$C$355/1000)))</f>
        <v>0.4288523843187445</v>
      </c>
      <c r="AB359" s="22">
        <f aca="true" t="shared" si="474" ref="AB359:AB375">IF(OR($C$355/$AA$5&lt;2*$C$2,$C$2*1000&lt;$AA$5),"nc",IF(($Z359*$A359)/($Z359-($A359-$C$355/1000))&lt;=0,"infini",($Z359*$A359)/($Z359-($A359-$C$355/1000))))</f>
        <v>0.5994501917772294</v>
      </c>
      <c r="AC359" s="22">
        <f aca="true" t="shared" si="475" ref="AC359:AC375">IF(OR($C$355/$AA$5&lt;2*$C$2,$C$2*1000&lt;$AA$5),"nc",IF(AB359="infini","infini",AB359-AA359))</f>
        <v>0.17059780745848485</v>
      </c>
      <c r="AD359" s="24">
        <f aca="true" t="shared" si="476" ref="AD359:AD375">($C$355*($C$355/AE$5))/$C$2/1000</f>
        <v>3.8787878787878785</v>
      </c>
      <c r="AE359" s="23">
        <f aca="true" t="shared" si="477" ref="AE359:AE375">IF(OR($C$355/$AE$5&lt;2*$C$2,$C$2*1000&lt;$AE$5),"nc",($AD359*$A359)/($AD359+($A359-$C$355/1000)))</f>
        <v>0.446167145366833</v>
      </c>
      <c r="AF359" s="22">
        <f aca="true" t="shared" si="478" ref="AF359:AF375">IF(OR($C$355/$AE$5&lt;2*$C$2,$C$2*1000&lt;$AE$5),"nc",IF(($AD359*$A359)/($AD359-($A359-$C$355/1000))&lt;=0,"infini",($AD359*$A359)/($AD359-($A359-$C$355/1000))))</f>
        <v>0.5686058495326771</v>
      </c>
      <c r="AG359" s="22">
        <f aca="true" t="shared" si="479" ref="AG359:AG375">IF(OR($C$355/$AE$5&lt;2*$C$2,$C$2*1000&lt;$AE$5),"nc",IF(AF359="infini","infini",AF359-AE359))</f>
        <v>0.12243870416584413</v>
      </c>
    </row>
    <row r="360" spans="1:33" ht="12.75">
      <c r="A360" s="67">
        <v>0.75</v>
      </c>
      <c r="B360" s="21">
        <f t="shared" si="448"/>
        <v>0.6225589225589225</v>
      </c>
      <c r="C360" s="26" t="str">
        <f t="shared" si="449"/>
        <v>nc</v>
      </c>
      <c r="D360" s="25" t="str">
        <f t="shared" si="450"/>
        <v>nc</v>
      </c>
      <c r="E360" s="25" t="str">
        <f t="shared" si="451"/>
        <v>nc</v>
      </c>
      <c r="F360" s="27">
        <f t="shared" si="452"/>
        <v>0.4848484848484848</v>
      </c>
      <c r="G360" s="26" t="str">
        <f t="shared" si="453"/>
        <v>nc</v>
      </c>
      <c r="H360" s="25" t="str">
        <f t="shared" si="454"/>
        <v>nc</v>
      </c>
      <c r="I360" s="25" t="str">
        <f t="shared" si="455"/>
        <v>nc</v>
      </c>
      <c r="J360" s="27">
        <f t="shared" si="456"/>
        <v>0.6895622895622896</v>
      </c>
      <c r="K360" s="26" t="str">
        <f t="shared" si="457"/>
        <v>nc</v>
      </c>
      <c r="L360" s="25" t="str">
        <f t="shared" si="458"/>
        <v>nc</v>
      </c>
      <c r="M360" s="25" t="str">
        <f t="shared" si="459"/>
        <v>nc</v>
      </c>
      <c r="N360" s="27">
        <f t="shared" si="460"/>
        <v>0.9696969696969696</v>
      </c>
      <c r="O360" s="26">
        <f t="shared" si="461"/>
        <v>0.43092613207885944</v>
      </c>
      <c r="P360" s="25">
        <f t="shared" si="462"/>
        <v>2.889477486154587</v>
      </c>
      <c r="Q360" s="25">
        <f t="shared" si="463"/>
        <v>2.458551354075728</v>
      </c>
      <c r="R360" s="27">
        <f t="shared" si="464"/>
        <v>1.4104683195592285</v>
      </c>
      <c r="S360" s="26">
        <f t="shared" si="465"/>
        <v>0.4970011674350338</v>
      </c>
      <c r="T360" s="25">
        <f t="shared" si="466"/>
        <v>1.52765290452965</v>
      </c>
      <c r="U360" s="25">
        <f t="shared" si="467"/>
        <v>1.0306517370946162</v>
      </c>
      <c r="V360" s="27">
        <f t="shared" si="468"/>
        <v>1.9393939393939392</v>
      </c>
      <c r="W360" s="26">
        <f t="shared" si="469"/>
        <v>0.5473578580062489</v>
      </c>
      <c r="X360" s="25">
        <f t="shared" si="470"/>
        <v>1.1908896938421079</v>
      </c>
      <c r="Y360" s="25">
        <f t="shared" si="471"/>
        <v>0.6435318358358589</v>
      </c>
      <c r="Z360" s="27">
        <f t="shared" si="472"/>
        <v>2.820936639118457</v>
      </c>
      <c r="AA360" s="26">
        <f t="shared" si="473"/>
        <v>0.5978356481301289</v>
      </c>
      <c r="AB360" s="25">
        <f t="shared" si="474"/>
        <v>1.0060704825732347</v>
      </c>
      <c r="AC360" s="25">
        <f t="shared" si="475"/>
        <v>0.4082348344431058</v>
      </c>
      <c r="AD360" s="27">
        <f t="shared" si="476"/>
        <v>3.8787878787878785</v>
      </c>
      <c r="AE360" s="26">
        <f t="shared" si="477"/>
        <v>0.6328529803420042</v>
      </c>
      <c r="AF360" s="25">
        <f t="shared" si="478"/>
        <v>0.9203689145399114</v>
      </c>
      <c r="AG360" s="25">
        <f t="shared" si="479"/>
        <v>0.2875159341979072</v>
      </c>
    </row>
    <row r="361" spans="1:33" ht="12.75">
      <c r="A361" s="67">
        <v>1</v>
      </c>
      <c r="B361" s="21">
        <f t="shared" si="448"/>
        <v>0.6225589225589225</v>
      </c>
      <c r="C361" s="23" t="str">
        <f t="shared" si="449"/>
        <v>nc</v>
      </c>
      <c r="D361" s="22" t="str">
        <f t="shared" si="450"/>
        <v>nc</v>
      </c>
      <c r="E361" s="22" t="str">
        <f t="shared" si="451"/>
        <v>nc</v>
      </c>
      <c r="F361" s="24">
        <f t="shared" si="452"/>
        <v>0.4848484848484848</v>
      </c>
      <c r="G361" s="23" t="str">
        <f t="shared" si="453"/>
        <v>nc</v>
      </c>
      <c r="H361" s="22" t="str">
        <f t="shared" si="454"/>
        <v>nc</v>
      </c>
      <c r="I361" s="22" t="str">
        <f t="shared" si="455"/>
        <v>nc</v>
      </c>
      <c r="J361" s="24">
        <f t="shared" si="456"/>
        <v>0.6895622895622896</v>
      </c>
      <c r="K361" s="23" t="str">
        <f t="shared" si="457"/>
        <v>nc</v>
      </c>
      <c r="L361" s="22" t="str">
        <f t="shared" si="458"/>
        <v>nc</v>
      </c>
      <c r="M361" s="22" t="str">
        <f t="shared" si="459"/>
        <v>nc</v>
      </c>
      <c r="N361" s="24">
        <f t="shared" si="460"/>
        <v>0.9696969696969696</v>
      </c>
      <c r="O361" s="23">
        <f t="shared" si="461"/>
        <v>0.5004378831477543</v>
      </c>
      <c r="P361" s="22">
        <f t="shared" si="462"/>
        <v>571.4285714285901</v>
      </c>
      <c r="Q361" s="22">
        <f t="shared" si="463"/>
        <v>570.9281335454423</v>
      </c>
      <c r="R361" s="24">
        <f t="shared" si="464"/>
        <v>1.4104683195592285</v>
      </c>
      <c r="S361" s="23">
        <f t="shared" si="465"/>
        <v>0.5930153906025591</v>
      </c>
      <c r="T361" s="22">
        <f t="shared" si="466"/>
        <v>3.187727250087165</v>
      </c>
      <c r="U361" s="22">
        <f t="shared" si="467"/>
        <v>2.594711859484606</v>
      </c>
      <c r="V361" s="24">
        <f t="shared" si="468"/>
        <v>1.9393939393939392</v>
      </c>
      <c r="W361" s="23">
        <f t="shared" si="469"/>
        <v>0.6670557825398148</v>
      </c>
      <c r="X361" s="22">
        <f t="shared" si="470"/>
        <v>1.9965061142999752</v>
      </c>
      <c r="Y361" s="22">
        <f t="shared" si="471"/>
        <v>1.3294503317601603</v>
      </c>
      <c r="Z361" s="24">
        <f t="shared" si="472"/>
        <v>2.820936639118457</v>
      </c>
      <c r="AA361" s="23">
        <f t="shared" si="473"/>
        <v>0.7445193487782321</v>
      </c>
      <c r="AB361" s="22">
        <f t="shared" si="474"/>
        <v>1.5224139776633325</v>
      </c>
      <c r="AC361" s="22">
        <f t="shared" si="475"/>
        <v>0.7778946288851004</v>
      </c>
      <c r="AD361" s="24">
        <f t="shared" si="476"/>
        <v>3.8787878787878785</v>
      </c>
      <c r="AE361" s="23">
        <f t="shared" si="477"/>
        <v>0.8002800980343119</v>
      </c>
      <c r="AF361" s="22">
        <f t="shared" si="478"/>
        <v>1.332556008994753</v>
      </c>
      <c r="AG361" s="22">
        <f t="shared" si="479"/>
        <v>0.5322759109604411</v>
      </c>
    </row>
    <row r="362" spans="1:33" ht="12.75">
      <c r="A362" s="67">
        <v>1.25</v>
      </c>
      <c r="B362" s="21">
        <f t="shared" si="448"/>
        <v>0.6225589225589225</v>
      </c>
      <c r="C362" s="26" t="str">
        <f t="shared" si="449"/>
        <v>nc</v>
      </c>
      <c r="D362" s="25" t="str">
        <f t="shared" si="450"/>
        <v>nc</v>
      </c>
      <c r="E362" s="25" t="str">
        <f t="shared" si="451"/>
        <v>nc</v>
      </c>
      <c r="F362" s="27">
        <f t="shared" si="452"/>
        <v>0.4848484848484848</v>
      </c>
      <c r="G362" s="26" t="str">
        <f t="shared" si="453"/>
        <v>nc</v>
      </c>
      <c r="H362" s="25" t="str">
        <f t="shared" si="454"/>
        <v>nc</v>
      </c>
      <c r="I362" s="25" t="str">
        <f t="shared" si="455"/>
        <v>nc</v>
      </c>
      <c r="J362" s="27">
        <f t="shared" si="456"/>
        <v>0.6895622895622896</v>
      </c>
      <c r="K362" s="26" t="str">
        <f t="shared" si="457"/>
        <v>nc</v>
      </c>
      <c r="L362" s="25" t="str">
        <f t="shared" si="458"/>
        <v>nc</v>
      </c>
      <c r="M362" s="25" t="str">
        <f t="shared" si="459"/>
        <v>nc</v>
      </c>
      <c r="N362" s="27">
        <f t="shared" si="460"/>
        <v>0.9696969696969696</v>
      </c>
      <c r="O362" s="26">
        <f t="shared" si="461"/>
        <v>0.5540626644873534</v>
      </c>
      <c r="P362" s="25" t="str">
        <f t="shared" si="462"/>
        <v>infini</v>
      </c>
      <c r="Q362" s="25" t="str">
        <f t="shared" si="463"/>
        <v>infini</v>
      </c>
      <c r="R362" s="27">
        <f t="shared" si="464"/>
        <v>1.4104683195592285</v>
      </c>
      <c r="S362" s="26">
        <f t="shared" si="465"/>
        <v>0.6707653222712952</v>
      </c>
      <c r="T362" s="25">
        <f t="shared" si="466"/>
        <v>9.160392751839241</v>
      </c>
      <c r="U362" s="25">
        <f t="shared" si="467"/>
        <v>8.489627429567946</v>
      </c>
      <c r="V362" s="27">
        <f t="shared" si="468"/>
        <v>1.9393939393939392</v>
      </c>
      <c r="W362" s="26">
        <f t="shared" si="469"/>
        <v>0.7677985296658155</v>
      </c>
      <c r="X362" s="25">
        <f t="shared" si="470"/>
        <v>3.3604973536083342</v>
      </c>
      <c r="Y362" s="25">
        <f t="shared" si="471"/>
        <v>2.5926988239425186</v>
      </c>
      <c r="Z362" s="27">
        <f t="shared" si="472"/>
        <v>2.820936639118457</v>
      </c>
      <c r="AA362" s="26">
        <f t="shared" si="473"/>
        <v>0.8730443465604097</v>
      </c>
      <c r="AB362" s="25">
        <f t="shared" si="474"/>
        <v>2.1998192023593064</v>
      </c>
      <c r="AC362" s="25">
        <f t="shared" si="475"/>
        <v>1.3267748557988965</v>
      </c>
      <c r="AD362" s="27">
        <f t="shared" si="476"/>
        <v>3.8787878787878785</v>
      </c>
      <c r="AE362" s="26">
        <f t="shared" si="477"/>
        <v>0.9512824476497377</v>
      </c>
      <c r="AF362" s="25">
        <f t="shared" si="478"/>
        <v>1.8221989385691182</v>
      </c>
      <c r="AG362" s="25">
        <f t="shared" si="479"/>
        <v>0.8709164909193805</v>
      </c>
    </row>
    <row r="363" spans="1:33" ht="12.75">
      <c r="A363" s="67">
        <v>1.5</v>
      </c>
      <c r="B363" s="21">
        <f t="shared" si="448"/>
        <v>0.6225589225589225</v>
      </c>
      <c r="C363" s="23" t="str">
        <f t="shared" si="449"/>
        <v>nc</v>
      </c>
      <c r="D363" s="22" t="str">
        <f t="shared" si="450"/>
        <v>nc</v>
      </c>
      <c r="E363" s="22" t="str">
        <f t="shared" si="451"/>
        <v>nc</v>
      </c>
      <c r="F363" s="24">
        <f t="shared" si="452"/>
        <v>0.4848484848484848</v>
      </c>
      <c r="G363" s="23" t="str">
        <f t="shared" si="453"/>
        <v>nc</v>
      </c>
      <c r="H363" s="22" t="str">
        <f t="shared" si="454"/>
        <v>nc</v>
      </c>
      <c r="I363" s="22" t="str">
        <f t="shared" si="455"/>
        <v>nc</v>
      </c>
      <c r="J363" s="24">
        <f t="shared" si="456"/>
        <v>0.6895622895622896</v>
      </c>
      <c r="K363" s="23" t="str">
        <f t="shared" si="457"/>
        <v>nc</v>
      </c>
      <c r="L363" s="22" t="str">
        <f t="shared" si="458"/>
        <v>nc</v>
      </c>
      <c r="M363" s="22" t="str">
        <f t="shared" si="459"/>
        <v>nc</v>
      </c>
      <c r="N363" s="24">
        <f t="shared" si="460"/>
        <v>0.9696969696969696</v>
      </c>
      <c r="O363" s="23">
        <f t="shared" si="461"/>
        <v>0.5966883794938093</v>
      </c>
      <c r="P363" s="22" t="str">
        <f t="shared" si="462"/>
        <v>infini</v>
      </c>
      <c r="Q363" s="22" t="str">
        <f t="shared" si="463"/>
        <v>infini</v>
      </c>
      <c r="R363" s="24">
        <f t="shared" si="464"/>
        <v>1.4104683195592285</v>
      </c>
      <c r="S363" s="23">
        <f t="shared" si="465"/>
        <v>0.7350098192718042</v>
      </c>
      <c r="T363" s="22" t="str">
        <f t="shared" si="466"/>
        <v>infini</v>
      </c>
      <c r="U363" s="22" t="str">
        <f t="shared" si="467"/>
        <v>infini</v>
      </c>
      <c r="V363" s="24">
        <f t="shared" si="468"/>
        <v>1.9393939393939392</v>
      </c>
      <c r="W363" s="23">
        <f t="shared" si="469"/>
        <v>0.8537583152502578</v>
      </c>
      <c r="X363" s="22">
        <f t="shared" si="470"/>
        <v>6.171252249935717</v>
      </c>
      <c r="Y363" s="22">
        <f t="shared" si="471"/>
        <v>5.3174939346854595</v>
      </c>
      <c r="Z363" s="24">
        <f t="shared" si="472"/>
        <v>2.820936639118457</v>
      </c>
      <c r="AA363" s="23">
        <f t="shared" si="473"/>
        <v>0.9865860269615461</v>
      </c>
      <c r="AB363" s="22">
        <f t="shared" si="474"/>
        <v>3.127570675767029</v>
      </c>
      <c r="AC363" s="22">
        <f t="shared" si="475"/>
        <v>2.1409846488054827</v>
      </c>
      <c r="AD363" s="24">
        <f t="shared" si="476"/>
        <v>3.8787878787878785</v>
      </c>
      <c r="AE363" s="23">
        <f t="shared" si="477"/>
        <v>1.0881639500351385</v>
      </c>
      <c r="AF363" s="22">
        <f t="shared" si="478"/>
        <v>2.413394338579114</v>
      </c>
      <c r="AG363" s="22">
        <f t="shared" si="479"/>
        <v>1.3252303885439753</v>
      </c>
    </row>
    <row r="364" spans="1:33" ht="12.75">
      <c r="A364" s="67">
        <v>1.75</v>
      </c>
      <c r="B364" s="21">
        <f t="shared" si="448"/>
        <v>0.6225589225589225</v>
      </c>
      <c r="C364" s="26" t="str">
        <f t="shared" si="449"/>
        <v>nc</v>
      </c>
      <c r="D364" s="25" t="str">
        <f t="shared" si="450"/>
        <v>nc</v>
      </c>
      <c r="E364" s="25" t="str">
        <f t="shared" si="451"/>
        <v>nc</v>
      </c>
      <c r="F364" s="27">
        <f t="shared" si="452"/>
        <v>0.4848484848484848</v>
      </c>
      <c r="G364" s="26" t="str">
        <f t="shared" si="453"/>
        <v>nc</v>
      </c>
      <c r="H364" s="25" t="str">
        <f t="shared" si="454"/>
        <v>nc</v>
      </c>
      <c r="I364" s="25" t="str">
        <f t="shared" si="455"/>
        <v>nc</v>
      </c>
      <c r="J364" s="27">
        <f t="shared" si="456"/>
        <v>0.6895622895622896</v>
      </c>
      <c r="K364" s="26" t="str">
        <f t="shared" si="457"/>
        <v>nc</v>
      </c>
      <c r="L364" s="25" t="str">
        <f t="shared" si="458"/>
        <v>nc</v>
      </c>
      <c r="M364" s="25" t="str">
        <f t="shared" si="459"/>
        <v>nc</v>
      </c>
      <c r="N364" s="27">
        <f t="shared" si="460"/>
        <v>0.9696969696969696</v>
      </c>
      <c r="O364" s="26">
        <f t="shared" si="461"/>
        <v>0.6313843100998939</v>
      </c>
      <c r="P364" s="25" t="str">
        <f t="shared" si="462"/>
        <v>infini</v>
      </c>
      <c r="Q364" s="25" t="str">
        <f t="shared" si="463"/>
        <v>infini</v>
      </c>
      <c r="R364" s="27">
        <f t="shared" si="464"/>
        <v>1.4104683195592285</v>
      </c>
      <c r="S364" s="26">
        <f t="shared" si="465"/>
        <v>0.7889865925113195</v>
      </c>
      <c r="T364" s="25" t="str">
        <f t="shared" si="466"/>
        <v>infini</v>
      </c>
      <c r="U364" s="25" t="str">
        <f t="shared" si="467"/>
        <v>infini</v>
      </c>
      <c r="V364" s="27">
        <f t="shared" si="468"/>
        <v>1.9393939393939392</v>
      </c>
      <c r="W364" s="26">
        <f t="shared" si="469"/>
        <v>0.9279665932026446</v>
      </c>
      <c r="X364" s="25">
        <f t="shared" si="470"/>
        <v>15.329865863673701</v>
      </c>
      <c r="Y364" s="25">
        <f t="shared" si="471"/>
        <v>14.401899270471057</v>
      </c>
      <c r="Z364" s="27">
        <f t="shared" si="472"/>
        <v>2.820936639118457</v>
      </c>
      <c r="AA364" s="26">
        <f t="shared" si="473"/>
        <v>1.087620187493096</v>
      </c>
      <c r="AB364" s="25">
        <f t="shared" si="474"/>
        <v>4.475904547339185</v>
      </c>
      <c r="AC364" s="25">
        <f t="shared" si="475"/>
        <v>3.3882843598460894</v>
      </c>
      <c r="AD364" s="27">
        <f t="shared" si="476"/>
        <v>3.8787878787878785</v>
      </c>
      <c r="AE364" s="26">
        <f t="shared" si="477"/>
        <v>1.2128168754805244</v>
      </c>
      <c r="AF364" s="25">
        <f t="shared" si="478"/>
        <v>3.1413906263147564</v>
      </c>
      <c r="AG364" s="25">
        <f t="shared" si="479"/>
        <v>1.928573750834232</v>
      </c>
    </row>
    <row r="365" spans="1:33" ht="12.75">
      <c r="A365" s="67">
        <v>2</v>
      </c>
      <c r="B365" s="21">
        <f t="shared" si="448"/>
        <v>0.6225589225589225</v>
      </c>
      <c r="C365" s="23" t="str">
        <f t="shared" si="449"/>
        <v>nc</v>
      </c>
      <c r="D365" s="22" t="str">
        <f t="shared" si="450"/>
        <v>nc</v>
      </c>
      <c r="E365" s="22" t="str">
        <f t="shared" si="451"/>
        <v>nc</v>
      </c>
      <c r="F365" s="24">
        <f t="shared" si="452"/>
        <v>0.4848484848484848</v>
      </c>
      <c r="G365" s="23" t="str">
        <f t="shared" si="453"/>
        <v>nc</v>
      </c>
      <c r="H365" s="22" t="str">
        <f t="shared" si="454"/>
        <v>nc</v>
      </c>
      <c r="I365" s="22" t="str">
        <f t="shared" si="455"/>
        <v>nc</v>
      </c>
      <c r="J365" s="24">
        <f t="shared" si="456"/>
        <v>0.6895622895622896</v>
      </c>
      <c r="K365" s="23" t="str">
        <f t="shared" si="457"/>
        <v>nc</v>
      </c>
      <c r="L365" s="22" t="str">
        <f t="shared" si="458"/>
        <v>nc</v>
      </c>
      <c r="M365" s="22" t="str">
        <f t="shared" si="459"/>
        <v>nc</v>
      </c>
      <c r="N365" s="24">
        <f t="shared" si="460"/>
        <v>0.9696969696969696</v>
      </c>
      <c r="O365" s="23">
        <f t="shared" si="461"/>
        <v>0.6601749463607856</v>
      </c>
      <c r="P365" s="22" t="str">
        <f t="shared" si="462"/>
        <v>infini</v>
      </c>
      <c r="Q365" s="22" t="str">
        <f t="shared" si="463"/>
        <v>infini</v>
      </c>
      <c r="R365" s="24">
        <f t="shared" si="464"/>
        <v>1.4104683195592285</v>
      </c>
      <c r="S365" s="23">
        <f t="shared" si="465"/>
        <v>0.8349750159819436</v>
      </c>
      <c r="T365" s="22" t="str">
        <f t="shared" si="466"/>
        <v>infini</v>
      </c>
      <c r="U365" s="22" t="str">
        <f t="shared" si="467"/>
        <v>infini</v>
      </c>
      <c r="V365" s="24">
        <f t="shared" si="468"/>
        <v>1.9393939393939392</v>
      </c>
      <c r="W365" s="23">
        <f t="shared" si="469"/>
        <v>0.9926789924308226</v>
      </c>
      <c r="X365" s="22" t="str">
        <f t="shared" si="470"/>
        <v>infini</v>
      </c>
      <c r="Y365" s="22" t="str">
        <f t="shared" si="471"/>
        <v>infini</v>
      </c>
      <c r="Z365" s="24">
        <f t="shared" si="472"/>
        <v>2.820936639118457</v>
      </c>
      <c r="AA365" s="23">
        <f t="shared" si="473"/>
        <v>1.1781056429419505</v>
      </c>
      <c r="AB365" s="22">
        <f t="shared" si="474"/>
        <v>6.6146452379722</v>
      </c>
      <c r="AC365" s="22">
        <f t="shared" si="475"/>
        <v>5.436539595030249</v>
      </c>
      <c r="AD365" s="24">
        <f t="shared" si="476"/>
        <v>3.8787878787878785</v>
      </c>
      <c r="AE365" s="23">
        <f t="shared" si="477"/>
        <v>1.3268098515631477</v>
      </c>
      <c r="AF365" s="22">
        <f t="shared" si="478"/>
        <v>4.0598832783557475</v>
      </c>
      <c r="AG365" s="22">
        <f t="shared" si="479"/>
        <v>2.7330734267925996</v>
      </c>
    </row>
    <row r="366" spans="1:33" ht="12.75">
      <c r="A366" s="67">
        <v>2.25</v>
      </c>
      <c r="B366" s="21">
        <f t="shared" si="448"/>
        <v>0.6225589225589225</v>
      </c>
      <c r="C366" s="26" t="str">
        <f t="shared" si="449"/>
        <v>nc</v>
      </c>
      <c r="D366" s="25" t="str">
        <f t="shared" si="450"/>
        <v>nc</v>
      </c>
      <c r="E366" s="25" t="str">
        <f t="shared" si="451"/>
        <v>nc</v>
      </c>
      <c r="F366" s="27">
        <f t="shared" si="452"/>
        <v>0.4848484848484848</v>
      </c>
      <c r="G366" s="26" t="str">
        <f t="shared" si="453"/>
        <v>nc</v>
      </c>
      <c r="H366" s="25" t="str">
        <f t="shared" si="454"/>
        <v>nc</v>
      </c>
      <c r="I366" s="25" t="str">
        <f t="shared" si="455"/>
        <v>nc</v>
      </c>
      <c r="J366" s="27">
        <f t="shared" si="456"/>
        <v>0.6895622895622896</v>
      </c>
      <c r="K366" s="26" t="str">
        <f t="shared" si="457"/>
        <v>nc</v>
      </c>
      <c r="L366" s="25" t="str">
        <f t="shared" si="458"/>
        <v>nc</v>
      </c>
      <c r="M366" s="25" t="str">
        <f t="shared" si="459"/>
        <v>nc</v>
      </c>
      <c r="N366" s="27">
        <f t="shared" si="460"/>
        <v>0.9696969696969696</v>
      </c>
      <c r="O366" s="26">
        <f t="shared" si="461"/>
        <v>0.6844496834420214</v>
      </c>
      <c r="P366" s="25" t="str">
        <f t="shared" si="462"/>
        <v>infini</v>
      </c>
      <c r="Q366" s="25" t="str">
        <f t="shared" si="463"/>
        <v>infini</v>
      </c>
      <c r="R366" s="27">
        <f t="shared" si="464"/>
        <v>1.4104683195592285</v>
      </c>
      <c r="S366" s="26">
        <f t="shared" si="465"/>
        <v>0.8746262718903315</v>
      </c>
      <c r="T366" s="25" t="str">
        <f t="shared" si="466"/>
        <v>infini</v>
      </c>
      <c r="U366" s="25" t="str">
        <f t="shared" si="467"/>
        <v>infini</v>
      </c>
      <c r="V366" s="27">
        <f t="shared" si="468"/>
        <v>1.9393939393939392</v>
      </c>
      <c r="W366" s="26">
        <f t="shared" si="469"/>
        <v>1.0496085834657491</v>
      </c>
      <c r="X366" s="25" t="str">
        <f t="shared" si="470"/>
        <v>infini</v>
      </c>
      <c r="Y366" s="25" t="str">
        <f t="shared" si="471"/>
        <v>infini</v>
      </c>
      <c r="Z366" s="27">
        <f t="shared" si="472"/>
        <v>2.820936639118457</v>
      </c>
      <c r="AA366" s="26">
        <f t="shared" si="473"/>
        <v>1.2596124723503033</v>
      </c>
      <c r="AB366" s="25">
        <f t="shared" si="474"/>
        <v>10.526989116628444</v>
      </c>
      <c r="AC366" s="25">
        <f t="shared" si="475"/>
        <v>9.26737664427814</v>
      </c>
      <c r="AD366" s="27">
        <f t="shared" si="476"/>
        <v>3.8787878787878785</v>
      </c>
      <c r="AE366" s="26">
        <f t="shared" si="477"/>
        <v>1.4314542183166494</v>
      </c>
      <c r="AF366" s="25">
        <f t="shared" si="478"/>
        <v>5.254899098638836</v>
      </c>
      <c r="AG366" s="25">
        <f t="shared" si="479"/>
        <v>3.823444880322186</v>
      </c>
    </row>
    <row r="367" spans="1:33" ht="12.75">
      <c r="A367" s="67">
        <v>2.75</v>
      </c>
      <c r="B367" s="21">
        <f t="shared" si="448"/>
        <v>0.6225589225589225</v>
      </c>
      <c r="C367" s="23" t="str">
        <f t="shared" si="449"/>
        <v>nc</v>
      </c>
      <c r="D367" s="22" t="str">
        <f t="shared" si="450"/>
        <v>nc</v>
      </c>
      <c r="E367" s="22" t="str">
        <f t="shared" si="451"/>
        <v>nc</v>
      </c>
      <c r="F367" s="24">
        <f t="shared" si="452"/>
        <v>0.4848484848484848</v>
      </c>
      <c r="G367" s="23" t="str">
        <f t="shared" si="453"/>
        <v>nc</v>
      </c>
      <c r="H367" s="22" t="str">
        <f t="shared" si="454"/>
        <v>nc</v>
      </c>
      <c r="I367" s="22" t="str">
        <f t="shared" si="455"/>
        <v>nc</v>
      </c>
      <c r="J367" s="24">
        <f t="shared" si="456"/>
        <v>0.6895622895622896</v>
      </c>
      <c r="K367" s="23" t="str">
        <f t="shared" si="457"/>
        <v>nc</v>
      </c>
      <c r="L367" s="22" t="str">
        <f t="shared" si="458"/>
        <v>nc</v>
      </c>
      <c r="M367" s="22" t="str">
        <f t="shared" si="459"/>
        <v>nc</v>
      </c>
      <c r="N367" s="24">
        <f t="shared" si="460"/>
        <v>0.9696969696969696</v>
      </c>
      <c r="O367" s="23">
        <f t="shared" si="461"/>
        <v>0.7231252157049649</v>
      </c>
      <c r="P367" s="22" t="str">
        <f t="shared" si="462"/>
        <v>infini</v>
      </c>
      <c r="Q367" s="22" t="str">
        <f t="shared" si="463"/>
        <v>infini</v>
      </c>
      <c r="R367" s="24">
        <f t="shared" si="464"/>
        <v>1.4104683195592285</v>
      </c>
      <c r="S367" s="23">
        <f t="shared" si="465"/>
        <v>0.9395222582698644</v>
      </c>
      <c r="T367" s="22" t="str">
        <f t="shared" si="466"/>
        <v>infini</v>
      </c>
      <c r="U367" s="22" t="str">
        <f t="shared" si="467"/>
        <v>infini</v>
      </c>
      <c r="V367" s="24">
        <f t="shared" si="468"/>
        <v>1.9393939393939392</v>
      </c>
      <c r="W367" s="23">
        <f t="shared" si="469"/>
        <v>1.1451325360781812</v>
      </c>
      <c r="X367" s="22" t="str">
        <f t="shared" si="470"/>
        <v>infini</v>
      </c>
      <c r="Y367" s="22" t="str">
        <f t="shared" si="471"/>
        <v>infini</v>
      </c>
      <c r="Z367" s="24">
        <f t="shared" si="472"/>
        <v>2.820936639118457</v>
      </c>
      <c r="AA367" s="23">
        <f t="shared" si="473"/>
        <v>1.4005532583254832</v>
      </c>
      <c r="AB367" s="22">
        <f t="shared" si="474"/>
        <v>75.36262912808459</v>
      </c>
      <c r="AC367" s="22">
        <f t="shared" si="475"/>
        <v>73.9620758697591</v>
      </c>
      <c r="AD367" s="24">
        <f t="shared" si="476"/>
        <v>3.8787878787878785</v>
      </c>
      <c r="AE367" s="23">
        <f t="shared" si="477"/>
        <v>1.6169485608239087</v>
      </c>
      <c r="AF367" s="22">
        <f t="shared" si="478"/>
        <v>9.189160966950348</v>
      </c>
      <c r="AG367" s="22">
        <f t="shared" si="479"/>
        <v>7.5722124061264395</v>
      </c>
    </row>
    <row r="368" spans="1:33" ht="12.75">
      <c r="A368" s="67">
        <v>3</v>
      </c>
      <c r="B368" s="21">
        <f t="shared" si="448"/>
        <v>0.6225589225589225</v>
      </c>
      <c r="C368" s="26" t="str">
        <f t="shared" si="449"/>
        <v>nc</v>
      </c>
      <c r="D368" s="25" t="str">
        <f t="shared" si="450"/>
        <v>nc</v>
      </c>
      <c r="E368" s="25" t="str">
        <f t="shared" si="451"/>
        <v>nc</v>
      </c>
      <c r="F368" s="27">
        <f t="shared" si="452"/>
        <v>0.4848484848484848</v>
      </c>
      <c r="G368" s="26" t="str">
        <f t="shared" si="453"/>
        <v>nc</v>
      </c>
      <c r="H368" s="25" t="str">
        <f t="shared" si="454"/>
        <v>nc</v>
      </c>
      <c r="I368" s="25" t="str">
        <f t="shared" si="455"/>
        <v>nc</v>
      </c>
      <c r="J368" s="27">
        <f t="shared" si="456"/>
        <v>0.6895622895622896</v>
      </c>
      <c r="K368" s="26" t="str">
        <f t="shared" si="457"/>
        <v>nc</v>
      </c>
      <c r="L368" s="25" t="str">
        <f t="shared" si="458"/>
        <v>nc</v>
      </c>
      <c r="M368" s="25" t="str">
        <f t="shared" si="459"/>
        <v>nc</v>
      </c>
      <c r="N368" s="27">
        <f t="shared" si="460"/>
        <v>0.9696969696969696</v>
      </c>
      <c r="O368" s="26">
        <f t="shared" si="461"/>
        <v>0.7387797820599642</v>
      </c>
      <c r="P368" s="25" t="str">
        <f t="shared" si="462"/>
        <v>infini</v>
      </c>
      <c r="Q368" s="25" t="str">
        <f t="shared" si="463"/>
        <v>infini</v>
      </c>
      <c r="R368" s="27">
        <f t="shared" si="464"/>
        <v>1.4104683195592285</v>
      </c>
      <c r="S368" s="26">
        <f t="shared" si="465"/>
        <v>0.9664121445792834</v>
      </c>
      <c r="T368" s="25" t="str">
        <f t="shared" si="466"/>
        <v>infini</v>
      </c>
      <c r="U368" s="25" t="str">
        <f t="shared" si="467"/>
        <v>infini</v>
      </c>
      <c r="V368" s="27">
        <f t="shared" si="468"/>
        <v>1.9393939393939392</v>
      </c>
      <c r="W368" s="26">
        <f t="shared" si="469"/>
        <v>1.1855950205009138</v>
      </c>
      <c r="X368" s="25" t="str">
        <f t="shared" si="470"/>
        <v>infini</v>
      </c>
      <c r="Y368" s="25" t="str">
        <f t="shared" si="471"/>
        <v>infini</v>
      </c>
      <c r="Z368" s="27">
        <f t="shared" si="472"/>
        <v>2.820936639118457</v>
      </c>
      <c r="AA368" s="26">
        <f t="shared" si="473"/>
        <v>1.461893685304542</v>
      </c>
      <c r="AB368" s="25" t="str">
        <f t="shared" si="474"/>
        <v>infini</v>
      </c>
      <c r="AC368" s="25" t="str">
        <f t="shared" si="475"/>
        <v>infini</v>
      </c>
      <c r="AD368" s="27">
        <f t="shared" si="476"/>
        <v>3.8787878787878785</v>
      </c>
      <c r="AE368" s="26">
        <f t="shared" si="477"/>
        <v>1.6995361682540804</v>
      </c>
      <c r="AF368" s="25">
        <f t="shared" si="478"/>
        <v>12.776151184455685</v>
      </c>
      <c r="AG368" s="25">
        <f t="shared" si="479"/>
        <v>11.076615016201604</v>
      </c>
    </row>
    <row r="369" spans="1:33" ht="12.75">
      <c r="A369" s="67">
        <v>4</v>
      </c>
      <c r="B369" s="21">
        <f t="shared" si="448"/>
        <v>0.6225589225589225</v>
      </c>
      <c r="C369" s="23" t="str">
        <f t="shared" si="449"/>
        <v>nc</v>
      </c>
      <c r="D369" s="22" t="str">
        <f t="shared" si="450"/>
        <v>nc</v>
      </c>
      <c r="E369" s="22" t="str">
        <f t="shared" si="451"/>
        <v>nc</v>
      </c>
      <c r="F369" s="24">
        <f t="shared" si="452"/>
        <v>0.4848484848484848</v>
      </c>
      <c r="G369" s="23" t="str">
        <f t="shared" si="453"/>
        <v>nc</v>
      </c>
      <c r="H369" s="22" t="str">
        <f t="shared" si="454"/>
        <v>nc</v>
      </c>
      <c r="I369" s="22" t="str">
        <f t="shared" si="455"/>
        <v>nc</v>
      </c>
      <c r="J369" s="24">
        <f t="shared" si="456"/>
        <v>0.6895622895622896</v>
      </c>
      <c r="K369" s="23" t="str">
        <f t="shared" si="457"/>
        <v>nc</v>
      </c>
      <c r="L369" s="22" t="str">
        <f t="shared" si="458"/>
        <v>nc</v>
      </c>
      <c r="M369" s="22" t="str">
        <f t="shared" si="459"/>
        <v>nc</v>
      </c>
      <c r="N369" s="24">
        <f t="shared" si="460"/>
        <v>0.9696969696969696</v>
      </c>
      <c r="O369" s="23">
        <f t="shared" si="461"/>
        <v>0.7855459544383345</v>
      </c>
      <c r="P369" s="22" t="str">
        <f t="shared" si="462"/>
        <v>infini</v>
      </c>
      <c r="Q369" s="22" t="str">
        <f t="shared" si="463"/>
        <v>infini</v>
      </c>
      <c r="R369" s="24">
        <f t="shared" si="464"/>
        <v>1.4104683195592285</v>
      </c>
      <c r="S369" s="23">
        <f t="shared" si="465"/>
        <v>1.0489739723333114</v>
      </c>
      <c r="T369" s="22" t="str">
        <f t="shared" si="466"/>
        <v>infini</v>
      </c>
      <c r="U369" s="22" t="str">
        <f t="shared" si="467"/>
        <v>infini</v>
      </c>
      <c r="V369" s="24">
        <f t="shared" si="468"/>
        <v>1.9393939393939392</v>
      </c>
      <c r="W369" s="23">
        <f t="shared" si="469"/>
        <v>1.3131976362442546</v>
      </c>
      <c r="X369" s="22" t="str">
        <f t="shared" si="470"/>
        <v>infini</v>
      </c>
      <c r="Y369" s="22" t="str">
        <f t="shared" si="471"/>
        <v>infini</v>
      </c>
      <c r="Z369" s="24">
        <f t="shared" si="472"/>
        <v>2.820936639118457</v>
      </c>
      <c r="AA369" s="23">
        <f t="shared" si="473"/>
        <v>1.6620786370955174</v>
      </c>
      <c r="AB369" s="22" t="str">
        <f t="shared" si="474"/>
        <v>infini</v>
      </c>
      <c r="AC369" s="22" t="str">
        <f t="shared" si="475"/>
        <v>infini</v>
      </c>
      <c r="AD369" s="24">
        <f t="shared" si="476"/>
        <v>3.8787878787878785</v>
      </c>
      <c r="AE369" s="23">
        <f t="shared" si="477"/>
        <v>1.9772614928324268</v>
      </c>
      <c r="AF369" s="22" t="str">
        <f t="shared" si="478"/>
        <v>infini</v>
      </c>
      <c r="AG369" s="22" t="str">
        <f t="shared" si="479"/>
        <v>infini</v>
      </c>
    </row>
    <row r="370" spans="1:33" ht="12.75">
      <c r="A370" s="67">
        <v>5</v>
      </c>
      <c r="B370" s="21">
        <f t="shared" si="448"/>
        <v>0.6225589225589225</v>
      </c>
      <c r="C370" s="26" t="str">
        <f t="shared" si="449"/>
        <v>nc</v>
      </c>
      <c r="D370" s="25" t="str">
        <f t="shared" si="450"/>
        <v>nc</v>
      </c>
      <c r="E370" s="25" t="str">
        <f t="shared" si="451"/>
        <v>nc</v>
      </c>
      <c r="F370" s="27">
        <f t="shared" si="452"/>
        <v>0.4848484848484848</v>
      </c>
      <c r="G370" s="26" t="str">
        <f t="shared" si="453"/>
        <v>nc</v>
      </c>
      <c r="H370" s="25" t="str">
        <f t="shared" si="454"/>
        <v>nc</v>
      </c>
      <c r="I370" s="25" t="str">
        <f t="shared" si="455"/>
        <v>nc</v>
      </c>
      <c r="J370" s="27">
        <f t="shared" si="456"/>
        <v>0.6895622895622896</v>
      </c>
      <c r="K370" s="26" t="str">
        <f t="shared" si="457"/>
        <v>nc</v>
      </c>
      <c r="L370" s="25" t="str">
        <f t="shared" si="458"/>
        <v>nc</v>
      </c>
      <c r="M370" s="25" t="str">
        <f t="shared" si="459"/>
        <v>nc</v>
      </c>
      <c r="N370" s="27">
        <f t="shared" si="460"/>
        <v>0.9696969696969696</v>
      </c>
      <c r="O370" s="26">
        <f t="shared" si="461"/>
        <v>0.8165598334217938</v>
      </c>
      <c r="P370" s="25" t="str">
        <f t="shared" si="462"/>
        <v>infini</v>
      </c>
      <c r="Q370" s="25" t="str">
        <f t="shared" si="463"/>
        <v>infini</v>
      </c>
      <c r="R370" s="27">
        <f t="shared" si="464"/>
        <v>1.4104683195592285</v>
      </c>
      <c r="S370" s="26">
        <f t="shared" si="465"/>
        <v>1.1056481343915305</v>
      </c>
      <c r="T370" s="25" t="str">
        <f t="shared" si="466"/>
        <v>infini</v>
      </c>
      <c r="U370" s="25" t="str">
        <f t="shared" si="467"/>
        <v>infini</v>
      </c>
      <c r="V370" s="27">
        <f t="shared" si="468"/>
        <v>1.9393939393939392</v>
      </c>
      <c r="W370" s="26">
        <f t="shared" si="469"/>
        <v>1.4038535780718069</v>
      </c>
      <c r="X370" s="25" t="str">
        <f t="shared" si="470"/>
        <v>infini</v>
      </c>
      <c r="Y370" s="25" t="str">
        <f t="shared" si="471"/>
        <v>infini</v>
      </c>
      <c r="Z370" s="27">
        <f t="shared" si="472"/>
        <v>2.820936639118457</v>
      </c>
      <c r="AA370" s="26">
        <f t="shared" si="473"/>
        <v>1.8108612059769735</v>
      </c>
      <c r="AB370" s="25" t="str">
        <f t="shared" si="474"/>
        <v>infini</v>
      </c>
      <c r="AC370" s="25" t="str">
        <f t="shared" si="475"/>
        <v>infini</v>
      </c>
      <c r="AD370" s="27">
        <f t="shared" si="476"/>
        <v>3.8787878787878785</v>
      </c>
      <c r="AE370" s="26">
        <f t="shared" si="477"/>
        <v>2.1922012440742056</v>
      </c>
      <c r="AF370" s="25" t="str">
        <f t="shared" si="478"/>
        <v>infini</v>
      </c>
      <c r="AG370" s="25" t="str">
        <f t="shared" si="479"/>
        <v>infini</v>
      </c>
    </row>
    <row r="371" spans="1:33" ht="12.75">
      <c r="A371" s="67">
        <v>10</v>
      </c>
      <c r="B371" s="21">
        <f t="shared" si="448"/>
        <v>0.6225589225589225</v>
      </c>
      <c r="C371" s="23" t="str">
        <f t="shared" si="449"/>
        <v>nc</v>
      </c>
      <c r="D371" s="22" t="str">
        <f t="shared" si="450"/>
        <v>nc</v>
      </c>
      <c r="E371" s="22" t="str">
        <f t="shared" si="451"/>
        <v>nc</v>
      </c>
      <c r="F371" s="24">
        <f t="shared" si="452"/>
        <v>0.4848484848484848</v>
      </c>
      <c r="G371" s="23" t="str">
        <f t="shared" si="453"/>
        <v>nc</v>
      </c>
      <c r="H371" s="22" t="str">
        <f t="shared" si="454"/>
        <v>nc</v>
      </c>
      <c r="I371" s="22" t="str">
        <f t="shared" si="455"/>
        <v>nc</v>
      </c>
      <c r="J371" s="24">
        <f t="shared" si="456"/>
        <v>0.6895622895622896</v>
      </c>
      <c r="K371" s="23" t="str">
        <f t="shared" si="457"/>
        <v>nc</v>
      </c>
      <c r="L371" s="22" t="str">
        <f t="shared" si="458"/>
        <v>nc</v>
      </c>
      <c r="M371" s="22" t="str">
        <f t="shared" si="459"/>
        <v>nc</v>
      </c>
      <c r="N371" s="24">
        <f t="shared" si="460"/>
        <v>0.9696969696969696</v>
      </c>
      <c r="O371" s="23">
        <f t="shared" si="461"/>
        <v>0.8865641207500332</v>
      </c>
      <c r="P371" s="22" t="str">
        <f t="shared" si="462"/>
        <v>infini</v>
      </c>
      <c r="Q371" s="22" t="str">
        <f t="shared" si="463"/>
        <v>infini</v>
      </c>
      <c r="R371" s="24">
        <f t="shared" si="464"/>
        <v>1.4104683195592285</v>
      </c>
      <c r="S371" s="23">
        <f t="shared" si="465"/>
        <v>1.2395941878527517</v>
      </c>
      <c r="T371" s="22" t="str">
        <f t="shared" si="466"/>
        <v>infini</v>
      </c>
      <c r="U371" s="22" t="str">
        <f t="shared" si="467"/>
        <v>infini</v>
      </c>
      <c r="V371" s="24">
        <f t="shared" si="468"/>
        <v>1.9393939393939392</v>
      </c>
      <c r="W371" s="23">
        <f t="shared" si="469"/>
        <v>1.6287308115151267</v>
      </c>
      <c r="X371" s="22" t="str">
        <f t="shared" si="470"/>
        <v>infini</v>
      </c>
      <c r="Y371" s="22" t="str">
        <f t="shared" si="471"/>
        <v>infini</v>
      </c>
      <c r="Z371" s="24">
        <f t="shared" si="472"/>
        <v>2.820936639118457</v>
      </c>
      <c r="AA371" s="23">
        <f t="shared" si="473"/>
        <v>2.205763245780616</v>
      </c>
      <c r="AB371" s="22" t="str">
        <f t="shared" si="474"/>
        <v>infini</v>
      </c>
      <c r="AC371" s="22" t="str">
        <f t="shared" si="475"/>
        <v>infini</v>
      </c>
      <c r="AD371" s="24">
        <f t="shared" si="476"/>
        <v>3.8787878787878785</v>
      </c>
      <c r="AE371" s="23">
        <f t="shared" si="477"/>
        <v>2.801218530060576</v>
      </c>
      <c r="AF371" s="22" t="str">
        <f t="shared" si="478"/>
        <v>infini</v>
      </c>
      <c r="AG371" s="22" t="str">
        <f t="shared" si="479"/>
        <v>infini</v>
      </c>
    </row>
    <row r="372" spans="1:33" ht="12.75">
      <c r="A372" s="67">
        <v>20</v>
      </c>
      <c r="B372" s="21">
        <f t="shared" si="448"/>
        <v>0.6225589225589225</v>
      </c>
      <c r="C372" s="26" t="str">
        <f t="shared" si="449"/>
        <v>nc</v>
      </c>
      <c r="D372" s="25" t="str">
        <f t="shared" si="450"/>
        <v>nc</v>
      </c>
      <c r="E372" s="25" t="str">
        <f t="shared" si="451"/>
        <v>nc</v>
      </c>
      <c r="F372" s="27">
        <f t="shared" si="452"/>
        <v>0.4848484848484848</v>
      </c>
      <c r="G372" s="26" t="str">
        <f t="shared" si="453"/>
        <v>nc</v>
      </c>
      <c r="H372" s="25" t="str">
        <f t="shared" si="454"/>
        <v>nc</v>
      </c>
      <c r="I372" s="25" t="str">
        <f t="shared" si="455"/>
        <v>nc</v>
      </c>
      <c r="J372" s="27">
        <f t="shared" si="456"/>
        <v>0.6895622895622896</v>
      </c>
      <c r="K372" s="26" t="str">
        <f t="shared" si="457"/>
        <v>nc</v>
      </c>
      <c r="L372" s="25" t="str">
        <f t="shared" si="458"/>
        <v>nc</v>
      </c>
      <c r="M372" s="25" t="str">
        <f t="shared" si="459"/>
        <v>nc</v>
      </c>
      <c r="N372" s="27">
        <f t="shared" si="460"/>
        <v>0.9696969696969696</v>
      </c>
      <c r="O372" s="26">
        <f t="shared" si="461"/>
        <v>0.9262689885142644</v>
      </c>
      <c r="P372" s="25" t="str">
        <f t="shared" si="462"/>
        <v>infini</v>
      </c>
      <c r="Q372" s="25" t="str">
        <f t="shared" si="463"/>
        <v>infini</v>
      </c>
      <c r="R372" s="27">
        <f t="shared" si="464"/>
        <v>1.4104683195592285</v>
      </c>
      <c r="S372" s="26">
        <f t="shared" si="465"/>
        <v>1.3195223329154844</v>
      </c>
      <c r="T372" s="25" t="str">
        <f t="shared" si="466"/>
        <v>infini</v>
      </c>
      <c r="U372" s="25" t="str">
        <f t="shared" si="467"/>
        <v>infini</v>
      </c>
      <c r="V372" s="27">
        <f t="shared" si="468"/>
        <v>1.9393939393939392</v>
      </c>
      <c r="W372" s="26">
        <f t="shared" si="469"/>
        <v>1.7705382436260622</v>
      </c>
      <c r="X372" s="25" t="str">
        <f t="shared" si="470"/>
        <v>infini</v>
      </c>
      <c r="Y372" s="25" t="str">
        <f t="shared" si="471"/>
        <v>infini</v>
      </c>
      <c r="Z372" s="27">
        <f t="shared" si="472"/>
        <v>2.820936639118457</v>
      </c>
      <c r="AA372" s="26">
        <f t="shared" si="473"/>
        <v>2.475707123847249</v>
      </c>
      <c r="AB372" s="25" t="str">
        <f t="shared" si="474"/>
        <v>infini</v>
      </c>
      <c r="AC372" s="25" t="str">
        <f t="shared" si="475"/>
        <v>infini</v>
      </c>
      <c r="AD372" s="27">
        <f t="shared" si="476"/>
        <v>3.8787878787878785</v>
      </c>
      <c r="AE372" s="26">
        <f t="shared" si="477"/>
        <v>3.253090435914118</v>
      </c>
      <c r="AF372" s="25" t="str">
        <f t="shared" si="478"/>
        <v>infini</v>
      </c>
      <c r="AG372" s="25" t="str">
        <f t="shared" si="479"/>
        <v>infini</v>
      </c>
    </row>
    <row r="373" spans="1:33" ht="12.75">
      <c r="A373" s="67">
        <v>50</v>
      </c>
      <c r="B373" s="21">
        <f t="shared" si="448"/>
        <v>0.6225589225589225</v>
      </c>
      <c r="C373" s="23" t="str">
        <f t="shared" si="449"/>
        <v>nc</v>
      </c>
      <c r="D373" s="22" t="str">
        <f t="shared" si="450"/>
        <v>nc</v>
      </c>
      <c r="E373" s="22" t="str">
        <f t="shared" si="451"/>
        <v>nc</v>
      </c>
      <c r="F373" s="24">
        <f t="shared" si="452"/>
        <v>0.4848484848484848</v>
      </c>
      <c r="G373" s="23" t="str">
        <f t="shared" si="453"/>
        <v>nc</v>
      </c>
      <c r="H373" s="22" t="str">
        <f t="shared" si="454"/>
        <v>nc</v>
      </c>
      <c r="I373" s="22" t="str">
        <f t="shared" si="455"/>
        <v>nc</v>
      </c>
      <c r="J373" s="24">
        <f t="shared" si="456"/>
        <v>0.6895622895622896</v>
      </c>
      <c r="K373" s="23" t="str">
        <f t="shared" si="457"/>
        <v>nc</v>
      </c>
      <c r="L373" s="22" t="str">
        <f t="shared" si="458"/>
        <v>nc</v>
      </c>
      <c r="M373" s="22" t="str">
        <f t="shared" si="459"/>
        <v>nc</v>
      </c>
      <c r="N373" s="24">
        <f t="shared" si="460"/>
        <v>0.9696969696969696</v>
      </c>
      <c r="O373" s="23">
        <f t="shared" si="461"/>
        <v>0.951846105521659</v>
      </c>
      <c r="P373" s="22" t="str">
        <f t="shared" si="462"/>
        <v>infini</v>
      </c>
      <c r="Q373" s="22" t="str">
        <f t="shared" si="463"/>
        <v>infini</v>
      </c>
      <c r="R373" s="24">
        <f t="shared" si="464"/>
        <v>1.4104683195592285</v>
      </c>
      <c r="S373" s="23">
        <f t="shared" si="465"/>
        <v>1.3726258933864308</v>
      </c>
      <c r="T373" s="22" t="str">
        <f t="shared" si="466"/>
        <v>infini</v>
      </c>
      <c r="U373" s="22" t="str">
        <f t="shared" si="467"/>
        <v>infini</v>
      </c>
      <c r="V373" s="24">
        <f t="shared" si="468"/>
        <v>1.9393939393939392</v>
      </c>
      <c r="W373" s="23">
        <f t="shared" si="469"/>
        <v>1.8681287887986995</v>
      </c>
      <c r="X373" s="22" t="str">
        <f t="shared" si="470"/>
        <v>infini</v>
      </c>
      <c r="Y373" s="22" t="str">
        <f t="shared" si="471"/>
        <v>infini</v>
      </c>
      <c r="Z373" s="24">
        <f t="shared" si="472"/>
        <v>2.820936639118457</v>
      </c>
      <c r="AA373" s="23">
        <f t="shared" si="473"/>
        <v>2.671901366761045</v>
      </c>
      <c r="AB373" s="22" t="str">
        <f t="shared" si="474"/>
        <v>infini</v>
      </c>
      <c r="AC373" s="22" t="str">
        <f t="shared" si="475"/>
        <v>infini</v>
      </c>
      <c r="AD373" s="24">
        <f t="shared" si="476"/>
        <v>3.8787878787878785</v>
      </c>
      <c r="AE373" s="23">
        <f t="shared" si="477"/>
        <v>3.601689192231156</v>
      </c>
      <c r="AF373" s="22" t="str">
        <f t="shared" si="478"/>
        <v>infini</v>
      </c>
      <c r="AG373" s="22" t="str">
        <f t="shared" si="479"/>
        <v>infini</v>
      </c>
    </row>
    <row r="374" spans="1:33" ht="12.75">
      <c r="A374" s="67">
        <v>100</v>
      </c>
      <c r="B374" s="21">
        <f t="shared" si="448"/>
        <v>0.6225589225589225</v>
      </c>
      <c r="C374" s="26" t="str">
        <f t="shared" si="449"/>
        <v>nc</v>
      </c>
      <c r="D374" s="25" t="str">
        <f t="shared" si="450"/>
        <v>nc</v>
      </c>
      <c r="E374" s="25" t="str">
        <f t="shared" si="451"/>
        <v>nc</v>
      </c>
      <c r="F374" s="27">
        <f t="shared" si="452"/>
        <v>0.4848484848484848</v>
      </c>
      <c r="G374" s="26" t="str">
        <f t="shared" si="453"/>
        <v>nc</v>
      </c>
      <c r="H374" s="25" t="str">
        <f t="shared" si="454"/>
        <v>nc</v>
      </c>
      <c r="I374" s="25" t="str">
        <f t="shared" si="455"/>
        <v>nc</v>
      </c>
      <c r="J374" s="27">
        <f t="shared" si="456"/>
        <v>0.6895622895622896</v>
      </c>
      <c r="K374" s="26" t="str">
        <f t="shared" si="457"/>
        <v>nc</v>
      </c>
      <c r="L374" s="25" t="str">
        <f t="shared" si="458"/>
        <v>nc</v>
      </c>
      <c r="M374" s="25" t="str">
        <f t="shared" si="459"/>
        <v>nc</v>
      </c>
      <c r="N374" s="27">
        <f t="shared" si="460"/>
        <v>0.9696969696969696</v>
      </c>
      <c r="O374" s="26">
        <f t="shared" si="461"/>
        <v>0.9606886216039655</v>
      </c>
      <c r="P374" s="25" t="str">
        <f t="shared" si="462"/>
        <v>infini</v>
      </c>
      <c r="Q374" s="25" t="str">
        <f t="shared" si="463"/>
        <v>infini</v>
      </c>
      <c r="R374" s="27">
        <f t="shared" si="464"/>
        <v>1.4104683195592285</v>
      </c>
      <c r="S374" s="26">
        <f t="shared" si="465"/>
        <v>1.3912898300191647</v>
      </c>
      <c r="T374" s="25" t="str">
        <f t="shared" si="466"/>
        <v>infini</v>
      </c>
      <c r="U374" s="25" t="str">
        <f t="shared" si="467"/>
        <v>infini</v>
      </c>
      <c r="V374" s="27">
        <f t="shared" si="468"/>
        <v>1.9393939393939392</v>
      </c>
      <c r="W374" s="26">
        <f t="shared" si="469"/>
        <v>1.903094431545693</v>
      </c>
      <c r="X374" s="25" t="str">
        <f t="shared" si="470"/>
        <v>infini</v>
      </c>
      <c r="Y374" s="25" t="str">
        <f t="shared" si="471"/>
        <v>infini</v>
      </c>
      <c r="Z374" s="27">
        <f t="shared" si="472"/>
        <v>2.820936639118457</v>
      </c>
      <c r="AA374" s="26">
        <f t="shared" si="473"/>
        <v>2.7443971417103765</v>
      </c>
      <c r="AB374" s="25" t="str">
        <f t="shared" si="474"/>
        <v>infini</v>
      </c>
      <c r="AC374" s="25" t="str">
        <f t="shared" si="475"/>
        <v>infini</v>
      </c>
      <c r="AD374" s="27">
        <f t="shared" si="476"/>
        <v>3.8787878787878785</v>
      </c>
      <c r="AE374" s="26">
        <f t="shared" si="477"/>
        <v>3.7351062637732038</v>
      </c>
      <c r="AF374" s="25" t="str">
        <f t="shared" si="478"/>
        <v>infini</v>
      </c>
      <c r="AG374" s="25" t="str">
        <f t="shared" si="479"/>
        <v>infini</v>
      </c>
    </row>
    <row r="375" spans="1:33" ht="12.75">
      <c r="A375" s="67">
        <v>200</v>
      </c>
      <c r="B375" s="21">
        <f t="shared" si="448"/>
        <v>0.6225589225589225</v>
      </c>
      <c r="C375" s="23" t="str">
        <f t="shared" si="449"/>
        <v>nc</v>
      </c>
      <c r="D375" s="22" t="str">
        <f t="shared" si="450"/>
        <v>nc</v>
      </c>
      <c r="E375" s="22" t="str">
        <f t="shared" si="451"/>
        <v>nc</v>
      </c>
      <c r="F375" s="24">
        <f t="shared" si="452"/>
        <v>0.4848484848484848</v>
      </c>
      <c r="G375" s="23" t="str">
        <f t="shared" si="453"/>
        <v>nc</v>
      </c>
      <c r="H375" s="22" t="str">
        <f t="shared" si="454"/>
        <v>nc</v>
      </c>
      <c r="I375" s="22" t="str">
        <f t="shared" si="455"/>
        <v>nc</v>
      </c>
      <c r="J375" s="24">
        <f t="shared" si="456"/>
        <v>0.6895622895622896</v>
      </c>
      <c r="K375" s="23" t="str">
        <f t="shared" si="457"/>
        <v>nc</v>
      </c>
      <c r="L375" s="22" t="str">
        <f t="shared" si="458"/>
        <v>nc</v>
      </c>
      <c r="M375" s="22" t="str">
        <f t="shared" si="459"/>
        <v>nc</v>
      </c>
      <c r="N375" s="24">
        <f t="shared" si="460"/>
        <v>0.9696969696969696</v>
      </c>
      <c r="O375" s="23">
        <f t="shared" si="461"/>
        <v>0.9651717764469131</v>
      </c>
      <c r="P375" s="22" t="str">
        <f t="shared" si="462"/>
        <v>infini</v>
      </c>
      <c r="Q375" s="22" t="str">
        <f t="shared" si="463"/>
        <v>infini</v>
      </c>
      <c r="R375" s="24">
        <f t="shared" si="464"/>
        <v>1.4104683195592285</v>
      </c>
      <c r="S375" s="23">
        <f t="shared" si="465"/>
        <v>1.4008134348514503</v>
      </c>
      <c r="T375" s="22" t="str">
        <f t="shared" si="466"/>
        <v>infini</v>
      </c>
      <c r="U375" s="22" t="str">
        <f t="shared" si="467"/>
        <v>infini</v>
      </c>
      <c r="V375" s="24">
        <f t="shared" si="468"/>
        <v>1.9393939393939392</v>
      </c>
      <c r="W375" s="23">
        <f t="shared" si="469"/>
        <v>1.9210727270107626</v>
      </c>
      <c r="X375" s="22" t="str">
        <f t="shared" si="470"/>
        <v>infini</v>
      </c>
      <c r="Y375" s="22" t="str">
        <f t="shared" si="471"/>
        <v>infini</v>
      </c>
      <c r="Z375" s="24">
        <f t="shared" si="472"/>
        <v>2.820936639118457</v>
      </c>
      <c r="AA375" s="23">
        <f t="shared" si="473"/>
        <v>2.782140570260569</v>
      </c>
      <c r="AB375" s="22" t="str">
        <f t="shared" si="474"/>
        <v>infini</v>
      </c>
      <c r="AC375" s="22" t="str">
        <f t="shared" si="475"/>
        <v>infini</v>
      </c>
      <c r="AD375" s="24">
        <f t="shared" si="476"/>
        <v>3.8787878787878785</v>
      </c>
      <c r="AE375" s="23">
        <f t="shared" si="477"/>
        <v>3.8055913651131923</v>
      </c>
      <c r="AF375" s="22" t="str">
        <f t="shared" si="478"/>
        <v>infini</v>
      </c>
      <c r="AG375" s="22" t="str">
        <f t="shared" si="479"/>
        <v>infini</v>
      </c>
    </row>
    <row r="376" spans="1:33" ht="12.75">
      <c r="A376" s="29" t="s">
        <v>68</v>
      </c>
      <c r="C376" s="21" t="str">
        <f>IF(OR($C$187/$C$5&lt;2*$C$2,$C$2*1000&lt;$C$5),"nc",B375)</f>
        <v>nc</v>
      </c>
      <c r="D376" s="19" t="str">
        <f>IF(OR($C$187/$C$5&lt;2*$C$2,$C$2*1000&lt;$C$5),"nc","infini")</f>
        <v>nc</v>
      </c>
      <c r="E376" s="19" t="str">
        <f>IF(OR($C$187/$C$5&lt;2*$C$2,$C$2*1000&lt;$C$5),"nc","infini")</f>
        <v>nc</v>
      </c>
      <c r="G376" s="21" t="str">
        <f>IF(OR($C$187/$G$5&lt;2*$C$2,$C$2*1000&lt;$G$5),"nc",F375)</f>
        <v>nc</v>
      </c>
      <c r="H376" s="19" t="str">
        <f>IF(OR($C$187/$G$5&lt;2*$C$2,$C$2*1000&lt;$G$5),"nc","infini")</f>
        <v>nc</v>
      </c>
      <c r="I376" s="19" t="str">
        <f>IF(OR($C$187/$G$5&lt;2*$C$2,$C$2*1000&lt;$G$5),"nc","infini")</f>
        <v>nc</v>
      </c>
      <c r="K376" s="21" t="str">
        <f>IF(OR($C$187/$K$5&lt;2*$C$2,$C$2*1000&lt;$K$5),"nc",J375)</f>
        <v>nc</v>
      </c>
      <c r="L376" s="19" t="str">
        <f>IF(OR($C$187/$K$5&lt;2*$C$2,$C$2*1000&lt;$K$5),"nc","infini")</f>
        <v>nc</v>
      </c>
      <c r="M376" s="19" t="str">
        <f>IF(OR($C$187/$K$5&lt;2*$C$2,$C$2*1000&lt;$K$5),"nc","infini")</f>
        <v>nc</v>
      </c>
      <c r="O376" s="21">
        <f>IF(OR($C$187/$O$5&lt;2*$C$2,$C$2*1000&lt;$O$5),"nc",N375)</f>
        <v>0.9696969696969696</v>
      </c>
      <c r="P376" s="19" t="str">
        <f>IF(OR($C$187/$O$5&lt;2*$C$2,$C$2*1000&lt;$O$5),"nc","infini")</f>
        <v>infini</v>
      </c>
      <c r="Q376" s="19" t="str">
        <f>IF(OR($C$187/$O$5&lt;2*$C$2,$C$2*1000&lt;$O$5),"nc","infini")</f>
        <v>infini</v>
      </c>
      <c r="S376" s="21">
        <f>IF(OR($C$187/$S$5&lt;2*$C$2,$C$2*1000&lt;$S$5),"nc",R375)</f>
        <v>1.4104683195592285</v>
      </c>
      <c r="T376" s="19" t="str">
        <f>IF(OR($C$187/$S$5&lt;2*$C$2,$C$2*1000&lt;$S$5),"nc","infini")</f>
        <v>infini</v>
      </c>
      <c r="U376" s="19" t="str">
        <f>IF(OR($C$187/$S$5&lt;2*$C$2,$C$2*1000&lt;$S$5),"nc","infini")</f>
        <v>infini</v>
      </c>
      <c r="W376" s="21">
        <f>IF(OR($C$187/$W$5&lt;2*$C$2,$C$2*1000&lt;$W$5),"nc",V375)</f>
        <v>1.9393939393939392</v>
      </c>
      <c r="X376" s="19" t="str">
        <f>IF(OR($C$187/$W$5&lt;2*$C$2,$C$2*1000&lt;$W$5),"nc","infini")</f>
        <v>infini</v>
      </c>
      <c r="Y376" s="19" t="str">
        <f>IF(OR($C$187/$W$5&lt;2*$C$2,$C$2*1000&lt;$W$5),"nc","infini")</f>
        <v>infini</v>
      </c>
      <c r="AA376" s="21">
        <f>IF(OR($C$187/$AA$5&lt;2*$C$2,$C$2*1000&lt;$AA$5),"nc",Z375)</f>
        <v>2.820936639118457</v>
      </c>
      <c r="AB376" s="19" t="str">
        <f>IF(OR($C$187/$AA$5&lt;2*$C$2,$C$2*1000&lt;$AA$5),"nc","infini")</f>
        <v>infini</v>
      </c>
      <c r="AC376" s="19" t="str">
        <f>IF(OR($C$187/$AA$5&lt;2*$C$2,$C$2*1000&lt;$AA$5),"nc","infini")</f>
        <v>infini</v>
      </c>
      <c r="AE376" s="21">
        <f>IF(OR($C$187/$AE$5&lt;2*$C$2,$C$2*1000&lt;$AE$5),"nc",AD375)</f>
        <v>3.8787878787878785</v>
      </c>
      <c r="AF376" s="19" t="str">
        <f>IF(OR($C$187/$AE$5&lt;2*$C$2,$C$2*1000&lt;$AE$5),"nc","infini")</f>
        <v>infini</v>
      </c>
      <c r="AG376" s="19" t="str">
        <f>IF(OR($C$187/$AE$5&lt;2*$C$2,$C$2*1000&lt;$AE$5),"nc","infini")</f>
        <v>infini</v>
      </c>
    </row>
    <row r="379" spans="1:7" ht="26.25">
      <c r="A379" s="57" t="s">
        <v>61</v>
      </c>
      <c r="C379" s="58">
        <f>Résultats!L30</f>
        <v>33</v>
      </c>
      <c r="D379" s="59" t="s">
        <v>60</v>
      </c>
      <c r="F379" s="60" t="s">
        <v>106</v>
      </c>
      <c r="G379" s="28"/>
    </row>
    <row r="380" ht="12.75">
      <c r="A380" s="57"/>
    </row>
    <row r="381" spans="1:31" ht="12.75">
      <c r="A381" s="57" t="s">
        <v>62</v>
      </c>
      <c r="C381" s="61">
        <v>90</v>
      </c>
      <c r="G381" s="61">
        <v>64</v>
      </c>
      <c r="K381" s="61">
        <v>45</v>
      </c>
      <c r="O381" s="61">
        <v>32</v>
      </c>
      <c r="S381" s="61">
        <v>22</v>
      </c>
      <c r="W381" s="61">
        <v>16</v>
      </c>
      <c r="AA381" s="61">
        <v>11</v>
      </c>
      <c r="AE381" s="61">
        <v>8</v>
      </c>
    </row>
    <row r="382" spans="1:33" ht="240.75">
      <c r="A382" s="57" t="s">
        <v>63</v>
      </c>
      <c r="B382" s="62" t="s">
        <v>64</v>
      </c>
      <c r="C382" s="62" t="s">
        <v>65</v>
      </c>
      <c r="D382" s="63" t="s">
        <v>66</v>
      </c>
      <c r="E382" s="63" t="s">
        <v>67</v>
      </c>
      <c r="F382" s="64" t="s">
        <v>64</v>
      </c>
      <c r="G382" s="62" t="s">
        <v>65</v>
      </c>
      <c r="H382" s="63" t="s">
        <v>66</v>
      </c>
      <c r="I382" s="63" t="s">
        <v>67</v>
      </c>
      <c r="J382" s="64" t="s">
        <v>64</v>
      </c>
      <c r="K382" s="62" t="s">
        <v>65</v>
      </c>
      <c r="L382" s="63" t="s">
        <v>66</v>
      </c>
      <c r="M382" s="63" t="s">
        <v>67</v>
      </c>
      <c r="N382" s="64" t="s">
        <v>64</v>
      </c>
      <c r="O382" s="62" t="s">
        <v>65</v>
      </c>
      <c r="P382" s="63" t="s">
        <v>66</v>
      </c>
      <c r="Q382" s="63" t="s">
        <v>67</v>
      </c>
      <c r="R382" s="64" t="s">
        <v>64</v>
      </c>
      <c r="S382" s="62" t="s">
        <v>65</v>
      </c>
      <c r="T382" s="63" t="s">
        <v>66</v>
      </c>
      <c r="U382" s="63" t="s">
        <v>67</v>
      </c>
      <c r="V382" s="64" t="s">
        <v>64</v>
      </c>
      <c r="W382" s="62" t="s">
        <v>65</v>
      </c>
      <c r="X382" s="63" t="s">
        <v>66</v>
      </c>
      <c r="Y382" s="63" t="s">
        <v>67</v>
      </c>
      <c r="Z382" s="64" t="s">
        <v>64</v>
      </c>
      <c r="AA382" s="62" t="s">
        <v>65</v>
      </c>
      <c r="AB382" s="63" t="s">
        <v>66</v>
      </c>
      <c r="AC382" s="63" t="s">
        <v>67</v>
      </c>
      <c r="AD382" s="64" t="s">
        <v>64</v>
      </c>
      <c r="AE382" s="62" t="s">
        <v>65</v>
      </c>
      <c r="AF382" s="63" t="s">
        <v>66</v>
      </c>
      <c r="AG382" s="63" t="s">
        <v>67</v>
      </c>
    </row>
    <row r="383" spans="1:33" ht="12.75">
      <c r="A383" s="65">
        <v>0.5</v>
      </c>
      <c r="B383" s="21">
        <f aca="true" t="shared" si="480" ref="B383:B399">($C$3*($C$3/C$5))/$C$2/1000</f>
        <v>0.6225589225589225</v>
      </c>
      <c r="C383" s="23" t="str">
        <f aca="true" t="shared" si="481" ref="C383:C399">IF(OR($C$379/$C$5&lt;2*$C$2,$C$2*1000&lt;$C$5),"nc",($B383*$A383)/($B383+($A383-$C$379/1000)))</f>
        <v>nc</v>
      </c>
      <c r="D383" s="22" t="str">
        <f aca="true" t="shared" si="482" ref="D383:D399">IF(OR($C$379/$C$5&lt;2*$C$2,$C$2*1000&lt;$C$5),"nc",IF(($B383*$A383)/($B383-($A383-$C$379/1000))&lt;=0,"infini",($B383*$A383)/($B383-($A383-$C$379/1000))))</f>
        <v>nc</v>
      </c>
      <c r="E383" s="22" t="str">
        <f aca="true" t="shared" si="483" ref="E383:E399">IF(OR(C383="nc",D383="nc"),"nc",IF(D383="infini","infini",D383-C383))</f>
        <v>nc</v>
      </c>
      <c r="F383" s="24">
        <f aca="true" t="shared" si="484" ref="F383:F399">($C$379*($C$379/G$5))/$C$2/1000</f>
        <v>0.515625</v>
      </c>
      <c r="G383" s="23" t="str">
        <f aca="true" t="shared" si="485" ref="G383:G399">IF(OR($C$379/$G$5&lt;2*$C$2,$C$2*1000&lt;$G$5),"nc",($F383*$A383)/($F383+($A383-$C$379/1000)))</f>
        <v>nc</v>
      </c>
      <c r="H383" s="22" t="str">
        <f aca="true" t="shared" si="486" ref="H383:H399">IF(OR($C$379/$G$5&lt;2*$C$2,$C$2*1000&lt;$G$5),"nc",IF(($F383*$A383)/($F383-($A383-$C$379/1000))&lt;=0,"infini",($F383*$A383)/($F383-($A383-$C$379/1000))))</f>
        <v>nc</v>
      </c>
      <c r="I383" s="22" t="str">
        <f aca="true" t="shared" si="487" ref="I383:I399">IF(OR($C$379/$G$5&lt;2*$C$2,$C$2*1000&lt;$G$5),"nc",IF(H383="infini","infini",H383-G383))</f>
        <v>nc</v>
      </c>
      <c r="J383" s="24">
        <f aca="true" t="shared" si="488" ref="J383:J399">($C$379*($C$379/K$5))/$C$2/1000</f>
        <v>0.7333333333333333</v>
      </c>
      <c r="K383" s="23" t="str">
        <f aca="true" t="shared" si="489" ref="K383:K399">IF(OR($C$379/$K$5&lt;2*$C$2,$C$2*1000&lt;$K$5),"nc",($J383*$A383)/($J383+($A383-$C$379/1000)))</f>
        <v>nc</v>
      </c>
      <c r="L383" s="22" t="str">
        <f aca="true" t="shared" si="490" ref="L383:L399">IF(OR($C$379/$K$5&lt;2*$C$2,$C$2*1000&lt;$K$5),"nc",IF(($J383*$A383)/($J383-($A383-$C$379/1000))&lt;=0,"infini",($J383*$A383)/($J383-($A383-$C$379/1000))))</f>
        <v>nc</v>
      </c>
      <c r="M383" s="22" t="str">
        <f aca="true" t="shared" si="491" ref="M383:M399">IF(OR($C$379/$K$5&lt;2*$C$2,$C$2*1000&lt;$K$5),"nc",IF(L383="infini","infini",L383-K383))</f>
        <v>nc</v>
      </c>
      <c r="N383" s="24">
        <f aca="true" t="shared" si="492" ref="N383:N399">($C$379*($C$379/O$5))/$C$2/1000</f>
        <v>1.03125</v>
      </c>
      <c r="O383" s="23">
        <f aca="true" t="shared" si="493" ref="O383:O399">IF(OR($C$379/$O$5&lt;2*$C$2,$C$2*1000&lt;$O$5),"nc",($N383*$A383)/($N383+($A383-$C$379/1000)))</f>
        <v>0.34415151009511097</v>
      </c>
      <c r="P383" s="22">
        <f aca="true" t="shared" si="494" ref="P383:P399">IF(OR($C$379/$O$5&lt;2*$C$2,$C$2*1000&lt;$O$5),"nc",IF(($N383*$A383)/($N383-($A383-$C$379/1000))&lt;=0,"infini",($N383*$A383)/($N383-($A383-$C$379/1000))))</f>
        <v>0.913823659725299</v>
      </c>
      <c r="Q383" s="22">
        <f aca="true" t="shared" si="495" ref="Q383:Q399">IF(OR($C$379/$O$5&lt;2*$C$2,$C$2*1000&lt;$O$5),"nc",IF(P383="infini","infini",P383-O383))</f>
        <v>0.569672149630188</v>
      </c>
      <c r="R383" s="24">
        <f aca="true" t="shared" si="496" ref="R383:R399">($C$379*($C$379/S$5))/$C$2/1000</f>
        <v>1.5</v>
      </c>
      <c r="S383" s="23">
        <f aca="true" t="shared" si="497" ref="S383:S399">IF(OR($C$379/$S$5&lt;2*$C$2,$C$2*1000&lt;$S$5),"nc",($R383*$A383)/($R383+($A383-$C$379/1000)))</f>
        <v>0.3812913065582105</v>
      </c>
      <c r="T383" s="22">
        <f aca="true" t="shared" si="498" ref="T383:T399">IF(OR($C$379/$S$5&lt;2*$C$2,$C$2*1000&lt;$S$5),"nc",IF(($R383*$A383)/($R383-($A383-$C$379/1000))&lt;=0,"infini",($R383*$A383)/($R383-($A383-$C$379/1000))))</f>
        <v>0.7260406582768636</v>
      </c>
      <c r="U383" s="22">
        <f aca="true" t="shared" si="499" ref="U383:U399">IF(OR($C$379/$S$5&lt;2*$C$2,$C$2*1000&lt;$S$5),"nc",IF(T383="infini","infini",T383-S383))</f>
        <v>0.3447493517186531</v>
      </c>
      <c r="V383" s="24">
        <f aca="true" t="shared" si="500" ref="V383:V399">($C$379*($C$379/W$5))/$C$2/1000</f>
        <v>2.0625</v>
      </c>
      <c r="W383" s="23">
        <f aca="true" t="shared" si="501" ref="W383:W399">IF(OR($C$379/$W$5&lt;2*$C$2,$C$2*1000&lt;$W$5),"nc",($V383*$A383)/($V383+($A383-$C$379/1000)))</f>
        <v>0.4076892666534888</v>
      </c>
      <c r="X383" s="22">
        <f aca="true" t="shared" si="502" ref="X383:X399">IF(OR($C$379/$W$5&lt;2*$C$2,$C$2*1000&lt;$W$5),"nc",IF(($V383*$A383)/($V383-($A383-$C$379/1000))&lt;=0,"infini",($V383*$A383)/($V383-($A383-$C$379/1000))))</f>
        <v>0.6463491068630524</v>
      </c>
      <c r="Y383" s="22">
        <f aca="true" t="shared" si="503" ref="Y383:Y399">IF(OR($C$379/$W$5&lt;2*$C$2,$C$2*1000&lt;$W$5),"nc",IF(X383="infini","infini",X383-W383))</f>
        <v>0.23865984020956355</v>
      </c>
      <c r="Z383" s="24">
        <f aca="true" t="shared" si="504" ref="Z383:Z399">($C$379*($C$379/AA$5))/$C$2/1000</f>
        <v>3</v>
      </c>
      <c r="AA383" s="23">
        <f aca="true" t="shared" si="505" ref="AA383:AA399">IF(OR($C$379/$AA$5&lt;2*$C$2,$C$2*1000&lt;$AA$5),"nc",($Z383*$A383)/($Z383+($A383-$C$379/1000)))</f>
        <v>0.43265070666282085</v>
      </c>
      <c r="AB383" s="22">
        <f aca="true" t="shared" si="506" ref="AB383:AB399">IF(OR($C$379/$AA$5&lt;2*$C$2,$C$2*1000&lt;$AA$5),"nc",IF(($Z383*$A383)/($Z383-($A383-$C$379/1000))&lt;=0,"infini",($Z383*$A383)/($Z383-($A383-$C$379/1000))))</f>
        <v>0.5921831819976313</v>
      </c>
      <c r="AC383" s="22">
        <f aca="true" t="shared" si="507" ref="AC383:AC399">IF(OR($C$379/$AA$5&lt;2*$C$2,$C$2*1000&lt;$AA$5),"nc",IF(AB383="infini","infini",AB383-AA383))</f>
        <v>0.15953247533481046</v>
      </c>
      <c r="AD383" s="24">
        <f aca="true" t="shared" si="508" ref="AD383:AD399">($C$379*($C$379/AE$5))/$C$2/1000</f>
        <v>4.125</v>
      </c>
      <c r="AE383" s="23">
        <f aca="true" t="shared" si="509" ref="AE383:AE399">IF(OR($C$379/$AE$5&lt;2*$C$2,$C$2*1000&lt;$AE$5),"nc",($AD383*$A383)/($AD383+($A383-$C$379/1000)))</f>
        <v>0.4491506968641115</v>
      </c>
      <c r="AF383" s="22">
        <f aca="true" t="shared" si="510" ref="AF383:AF399">IF(OR($C$379/$AE$5&lt;2*$C$2,$C$2*1000&lt;$AE$5),"nc",IF(($AD383*$A383)/($AD383-($A383-$C$379/1000))&lt;=0,"infini",($AD383*$A383)/($AD383-($A383-$C$379/1000))))</f>
        <v>0.5638326954620011</v>
      </c>
      <c r="AG383" s="22">
        <f aca="true" t="shared" si="511" ref="AG383:AG399">IF(OR($C$379/$AE$5&lt;2*$C$2,$C$2*1000&lt;$AE$5),"nc",IF(AF383="infini","infini",AF383-AE383))</f>
        <v>0.11468199859788958</v>
      </c>
    </row>
    <row r="384" spans="1:33" ht="12.75">
      <c r="A384" s="67">
        <v>0.75</v>
      </c>
      <c r="B384" s="21">
        <f t="shared" si="480"/>
        <v>0.6225589225589225</v>
      </c>
      <c r="C384" s="26" t="str">
        <f t="shared" si="481"/>
        <v>nc</v>
      </c>
      <c r="D384" s="25" t="str">
        <f t="shared" si="482"/>
        <v>nc</v>
      </c>
      <c r="E384" s="25" t="str">
        <f t="shared" si="483"/>
        <v>nc</v>
      </c>
      <c r="F384" s="27">
        <f t="shared" si="484"/>
        <v>0.515625</v>
      </c>
      <c r="G384" s="26" t="str">
        <f t="shared" si="485"/>
        <v>nc</v>
      </c>
      <c r="H384" s="25" t="str">
        <f t="shared" si="486"/>
        <v>nc</v>
      </c>
      <c r="I384" s="25" t="str">
        <f t="shared" si="487"/>
        <v>nc</v>
      </c>
      <c r="J384" s="27">
        <f t="shared" si="488"/>
        <v>0.7333333333333333</v>
      </c>
      <c r="K384" s="26" t="str">
        <f t="shared" si="489"/>
        <v>nc</v>
      </c>
      <c r="L384" s="25" t="str">
        <f t="shared" si="490"/>
        <v>nc</v>
      </c>
      <c r="M384" s="25" t="str">
        <f t="shared" si="491"/>
        <v>nc</v>
      </c>
      <c r="N384" s="27">
        <f t="shared" si="492"/>
        <v>1.03125</v>
      </c>
      <c r="O384" s="26">
        <f t="shared" si="493"/>
        <v>0.4424066924066924</v>
      </c>
      <c r="P384" s="25">
        <f t="shared" si="494"/>
        <v>2.461217183770883</v>
      </c>
      <c r="Q384" s="25">
        <f t="shared" si="495"/>
        <v>2.0188104913641904</v>
      </c>
      <c r="R384" s="27">
        <f t="shared" si="496"/>
        <v>1.5</v>
      </c>
      <c r="S384" s="26">
        <f t="shared" si="497"/>
        <v>0.5074424898511501</v>
      </c>
      <c r="T384" s="25">
        <f t="shared" si="498"/>
        <v>1.4367816091954022</v>
      </c>
      <c r="U384" s="25">
        <f t="shared" si="499"/>
        <v>0.9293391193442521</v>
      </c>
      <c r="V384" s="27">
        <f t="shared" si="500"/>
        <v>2.0625</v>
      </c>
      <c r="W384" s="26">
        <f t="shared" si="501"/>
        <v>0.5565299514301133</v>
      </c>
      <c r="X384" s="25">
        <f t="shared" si="502"/>
        <v>1.149665551839465</v>
      </c>
      <c r="Y384" s="25">
        <f t="shared" si="503"/>
        <v>0.5931356004093516</v>
      </c>
      <c r="Z384" s="27">
        <f t="shared" si="504"/>
        <v>3</v>
      </c>
      <c r="AA384" s="26">
        <f t="shared" si="505"/>
        <v>0.6053268765133172</v>
      </c>
      <c r="AB384" s="25">
        <f t="shared" si="506"/>
        <v>0.985545335085414</v>
      </c>
      <c r="AC384" s="25">
        <f t="shared" si="507"/>
        <v>0.3802184585720968</v>
      </c>
      <c r="AD384" s="27">
        <f t="shared" si="508"/>
        <v>4.125</v>
      </c>
      <c r="AE384" s="26">
        <f t="shared" si="509"/>
        <v>0.6389405204460967</v>
      </c>
      <c r="AF384" s="25">
        <f t="shared" si="510"/>
        <v>0.9077904929577465</v>
      </c>
      <c r="AG384" s="25">
        <f t="shared" si="511"/>
        <v>0.26884997251164977</v>
      </c>
    </row>
    <row r="385" spans="1:33" ht="12.75">
      <c r="A385" s="67">
        <v>1</v>
      </c>
      <c r="B385" s="21">
        <f t="shared" si="480"/>
        <v>0.6225589225589225</v>
      </c>
      <c r="C385" s="23" t="str">
        <f t="shared" si="481"/>
        <v>nc</v>
      </c>
      <c r="D385" s="22" t="str">
        <f t="shared" si="482"/>
        <v>nc</v>
      </c>
      <c r="E385" s="22" t="str">
        <f t="shared" si="483"/>
        <v>nc</v>
      </c>
      <c r="F385" s="24">
        <f t="shared" si="484"/>
        <v>0.515625</v>
      </c>
      <c r="G385" s="23" t="str">
        <f t="shared" si="485"/>
        <v>nc</v>
      </c>
      <c r="H385" s="22" t="str">
        <f t="shared" si="486"/>
        <v>nc</v>
      </c>
      <c r="I385" s="22" t="str">
        <f t="shared" si="487"/>
        <v>nc</v>
      </c>
      <c r="J385" s="24">
        <f t="shared" si="488"/>
        <v>0.7333333333333333</v>
      </c>
      <c r="K385" s="23" t="str">
        <f t="shared" si="489"/>
        <v>nc</v>
      </c>
      <c r="L385" s="22" t="str">
        <f t="shared" si="490"/>
        <v>nc</v>
      </c>
      <c r="M385" s="22" t="str">
        <f t="shared" si="491"/>
        <v>nc</v>
      </c>
      <c r="N385" s="24">
        <f t="shared" si="492"/>
        <v>1.03125</v>
      </c>
      <c r="O385" s="23">
        <f t="shared" si="493"/>
        <v>0.5160765669961216</v>
      </c>
      <c r="P385" s="22">
        <f t="shared" si="494"/>
        <v>16.05058365758754</v>
      </c>
      <c r="Q385" s="22">
        <f t="shared" si="495"/>
        <v>15.53450709059142</v>
      </c>
      <c r="R385" s="24">
        <f t="shared" si="496"/>
        <v>1.5</v>
      </c>
      <c r="S385" s="23">
        <f t="shared" si="497"/>
        <v>0.6080259424402108</v>
      </c>
      <c r="T385" s="22">
        <f t="shared" si="498"/>
        <v>2.8142589118198873</v>
      </c>
      <c r="U385" s="22">
        <f t="shared" si="499"/>
        <v>2.2062329693796765</v>
      </c>
      <c r="V385" s="24">
        <f t="shared" si="500"/>
        <v>2.0625</v>
      </c>
      <c r="W385" s="23">
        <f t="shared" si="501"/>
        <v>0.6808054134345601</v>
      </c>
      <c r="X385" s="22">
        <f t="shared" si="502"/>
        <v>1.8827019625741672</v>
      </c>
      <c r="Y385" s="22">
        <f t="shared" si="503"/>
        <v>1.2018965491396072</v>
      </c>
      <c r="Z385" s="24">
        <f t="shared" si="504"/>
        <v>3</v>
      </c>
      <c r="AA385" s="23">
        <f t="shared" si="505"/>
        <v>0.7562389715149987</v>
      </c>
      <c r="AB385" s="22">
        <f t="shared" si="506"/>
        <v>1.4756517461878997</v>
      </c>
      <c r="AC385" s="22">
        <f t="shared" si="507"/>
        <v>0.719412774672901</v>
      </c>
      <c r="AD385" s="24">
        <f t="shared" si="508"/>
        <v>4.125</v>
      </c>
      <c r="AE385" s="23">
        <f t="shared" si="509"/>
        <v>0.8100942655145327</v>
      </c>
      <c r="AF385" s="22">
        <f t="shared" si="510"/>
        <v>1.3062064597846739</v>
      </c>
      <c r="AG385" s="22">
        <f t="shared" si="511"/>
        <v>0.4961121942701412</v>
      </c>
    </row>
    <row r="386" spans="1:33" ht="12.75">
      <c r="A386" s="67">
        <v>1.25</v>
      </c>
      <c r="B386" s="21">
        <f t="shared" si="480"/>
        <v>0.6225589225589225</v>
      </c>
      <c r="C386" s="26" t="str">
        <f t="shared" si="481"/>
        <v>nc</v>
      </c>
      <c r="D386" s="25" t="str">
        <f t="shared" si="482"/>
        <v>nc</v>
      </c>
      <c r="E386" s="25" t="str">
        <f t="shared" si="483"/>
        <v>nc</v>
      </c>
      <c r="F386" s="27">
        <f t="shared" si="484"/>
        <v>0.515625</v>
      </c>
      <c r="G386" s="26" t="str">
        <f t="shared" si="485"/>
        <v>nc</v>
      </c>
      <c r="H386" s="25" t="str">
        <f t="shared" si="486"/>
        <v>nc</v>
      </c>
      <c r="I386" s="25" t="str">
        <f t="shared" si="487"/>
        <v>nc</v>
      </c>
      <c r="J386" s="27">
        <f t="shared" si="488"/>
        <v>0.7333333333333333</v>
      </c>
      <c r="K386" s="26" t="str">
        <f t="shared" si="489"/>
        <v>nc</v>
      </c>
      <c r="L386" s="25" t="str">
        <f t="shared" si="490"/>
        <v>nc</v>
      </c>
      <c r="M386" s="25" t="str">
        <f t="shared" si="491"/>
        <v>nc</v>
      </c>
      <c r="N386" s="27">
        <f t="shared" si="492"/>
        <v>1.03125</v>
      </c>
      <c r="O386" s="26">
        <f t="shared" si="493"/>
        <v>0.573362615367508</v>
      </c>
      <c r="P386" s="25" t="str">
        <f t="shared" si="494"/>
        <v>infini</v>
      </c>
      <c r="Q386" s="25" t="str">
        <f t="shared" si="495"/>
        <v>infini</v>
      </c>
      <c r="R386" s="27">
        <f t="shared" si="496"/>
        <v>1.5</v>
      </c>
      <c r="S386" s="26">
        <f t="shared" si="497"/>
        <v>0.6900993743099006</v>
      </c>
      <c r="T386" s="25">
        <f t="shared" si="498"/>
        <v>6.625441696113076</v>
      </c>
      <c r="U386" s="25">
        <f t="shared" si="499"/>
        <v>5.935342321803176</v>
      </c>
      <c r="V386" s="27">
        <f t="shared" si="500"/>
        <v>2.0625</v>
      </c>
      <c r="W386" s="26">
        <f t="shared" si="501"/>
        <v>0.7861335569446561</v>
      </c>
      <c r="X386" s="25">
        <f t="shared" si="502"/>
        <v>3.0492312241277353</v>
      </c>
      <c r="Y386" s="25">
        <f t="shared" si="503"/>
        <v>2.263097667183079</v>
      </c>
      <c r="Z386" s="27">
        <f t="shared" si="504"/>
        <v>3</v>
      </c>
      <c r="AA386" s="26">
        <f t="shared" si="505"/>
        <v>0.8892577661844913</v>
      </c>
      <c r="AB386" s="25">
        <f t="shared" si="506"/>
        <v>2.1031968592260237</v>
      </c>
      <c r="AC386" s="25">
        <f t="shared" si="507"/>
        <v>1.2139390930415326</v>
      </c>
      <c r="AD386" s="27">
        <f t="shared" si="508"/>
        <v>4.125</v>
      </c>
      <c r="AE386" s="26">
        <f t="shared" si="509"/>
        <v>0.9652283788843129</v>
      </c>
      <c r="AF386" s="25">
        <f t="shared" si="510"/>
        <v>1.7731258596973867</v>
      </c>
      <c r="AG386" s="25">
        <f t="shared" si="511"/>
        <v>0.8078974808130738</v>
      </c>
    </row>
    <row r="387" spans="1:33" ht="12.75">
      <c r="A387" s="67">
        <v>1.5</v>
      </c>
      <c r="B387" s="21">
        <f t="shared" si="480"/>
        <v>0.6225589225589225</v>
      </c>
      <c r="C387" s="23" t="str">
        <f t="shared" si="481"/>
        <v>nc</v>
      </c>
      <c r="D387" s="22" t="str">
        <f t="shared" si="482"/>
        <v>nc</v>
      </c>
      <c r="E387" s="22" t="str">
        <f t="shared" si="483"/>
        <v>nc</v>
      </c>
      <c r="F387" s="24">
        <f t="shared" si="484"/>
        <v>0.515625</v>
      </c>
      <c r="G387" s="23" t="str">
        <f t="shared" si="485"/>
        <v>nc</v>
      </c>
      <c r="H387" s="22" t="str">
        <f t="shared" si="486"/>
        <v>nc</v>
      </c>
      <c r="I387" s="22" t="str">
        <f t="shared" si="487"/>
        <v>nc</v>
      </c>
      <c r="J387" s="24">
        <f t="shared" si="488"/>
        <v>0.7333333333333333</v>
      </c>
      <c r="K387" s="23" t="str">
        <f t="shared" si="489"/>
        <v>nc</v>
      </c>
      <c r="L387" s="22" t="str">
        <f t="shared" si="490"/>
        <v>nc</v>
      </c>
      <c r="M387" s="22" t="str">
        <f t="shared" si="491"/>
        <v>nc</v>
      </c>
      <c r="N387" s="24">
        <f t="shared" si="492"/>
        <v>1.03125</v>
      </c>
      <c r="O387" s="23">
        <f t="shared" si="493"/>
        <v>0.6191834283998799</v>
      </c>
      <c r="P387" s="22" t="str">
        <f t="shared" si="494"/>
        <v>infini</v>
      </c>
      <c r="Q387" s="22" t="str">
        <f t="shared" si="495"/>
        <v>infini</v>
      </c>
      <c r="R387" s="24">
        <f t="shared" si="496"/>
        <v>1.5</v>
      </c>
      <c r="S387" s="23">
        <f t="shared" si="497"/>
        <v>0.7583417593528817</v>
      </c>
      <c r="T387" s="22">
        <f t="shared" si="498"/>
        <v>68.18181818181836</v>
      </c>
      <c r="U387" s="22">
        <f t="shared" si="499"/>
        <v>67.42347642246547</v>
      </c>
      <c r="V387" s="24">
        <f t="shared" si="500"/>
        <v>2.0625</v>
      </c>
      <c r="W387" s="23">
        <f t="shared" si="501"/>
        <v>0.8765405864853378</v>
      </c>
      <c r="X387" s="22">
        <f t="shared" si="502"/>
        <v>5.195214105793451</v>
      </c>
      <c r="Y387" s="22">
        <f t="shared" si="503"/>
        <v>4.318673519308113</v>
      </c>
      <c r="Z387" s="24">
        <f t="shared" si="504"/>
        <v>3</v>
      </c>
      <c r="AA387" s="23">
        <f t="shared" si="505"/>
        <v>1.0073875083948958</v>
      </c>
      <c r="AB387" s="22">
        <f t="shared" si="506"/>
        <v>2.935420743639922</v>
      </c>
      <c r="AC387" s="22">
        <f t="shared" si="507"/>
        <v>1.928033235245026</v>
      </c>
      <c r="AD387" s="24">
        <f t="shared" si="508"/>
        <v>4.125</v>
      </c>
      <c r="AE387" s="23">
        <f t="shared" si="509"/>
        <v>1.1064914163090127</v>
      </c>
      <c r="AF387" s="22">
        <f t="shared" si="510"/>
        <v>2.327878103837472</v>
      </c>
      <c r="AG387" s="22">
        <f t="shared" si="511"/>
        <v>1.2213866875284594</v>
      </c>
    </row>
    <row r="388" spans="1:33" ht="12.75">
      <c r="A388" s="67">
        <v>1.75</v>
      </c>
      <c r="B388" s="21">
        <f t="shared" si="480"/>
        <v>0.6225589225589225</v>
      </c>
      <c r="C388" s="26" t="str">
        <f t="shared" si="481"/>
        <v>nc</v>
      </c>
      <c r="D388" s="25" t="str">
        <f t="shared" si="482"/>
        <v>nc</v>
      </c>
      <c r="E388" s="25" t="str">
        <f t="shared" si="483"/>
        <v>nc</v>
      </c>
      <c r="F388" s="27">
        <f t="shared" si="484"/>
        <v>0.515625</v>
      </c>
      <c r="G388" s="26" t="str">
        <f t="shared" si="485"/>
        <v>nc</v>
      </c>
      <c r="H388" s="25" t="str">
        <f t="shared" si="486"/>
        <v>nc</v>
      </c>
      <c r="I388" s="25" t="str">
        <f t="shared" si="487"/>
        <v>nc</v>
      </c>
      <c r="J388" s="27">
        <f t="shared" si="488"/>
        <v>0.7333333333333333</v>
      </c>
      <c r="K388" s="26" t="str">
        <f t="shared" si="489"/>
        <v>nc</v>
      </c>
      <c r="L388" s="25" t="str">
        <f t="shared" si="490"/>
        <v>nc</v>
      </c>
      <c r="M388" s="25" t="str">
        <f t="shared" si="491"/>
        <v>nc</v>
      </c>
      <c r="N388" s="27">
        <f t="shared" si="492"/>
        <v>1.03125</v>
      </c>
      <c r="O388" s="26">
        <f t="shared" si="493"/>
        <v>0.6566678795597198</v>
      </c>
      <c r="P388" s="25" t="str">
        <f t="shared" si="494"/>
        <v>infini</v>
      </c>
      <c r="Q388" s="25" t="str">
        <f t="shared" si="495"/>
        <v>infini</v>
      </c>
      <c r="R388" s="27">
        <f t="shared" si="496"/>
        <v>1.5</v>
      </c>
      <c r="S388" s="26">
        <f t="shared" si="497"/>
        <v>0.8159776188995959</v>
      </c>
      <c r="T388" s="25" t="str">
        <f t="shared" si="498"/>
        <v>infini</v>
      </c>
      <c r="U388" s="25" t="str">
        <f t="shared" si="499"/>
        <v>infini</v>
      </c>
      <c r="V388" s="27">
        <f t="shared" si="500"/>
        <v>2.0625</v>
      </c>
      <c r="W388" s="26">
        <f t="shared" si="501"/>
        <v>0.9549874322000265</v>
      </c>
      <c r="X388" s="25">
        <f t="shared" si="502"/>
        <v>10.446816208393635</v>
      </c>
      <c r="Y388" s="25">
        <f t="shared" si="503"/>
        <v>9.491828776193609</v>
      </c>
      <c r="Z388" s="27">
        <f t="shared" si="504"/>
        <v>3</v>
      </c>
      <c r="AA388" s="26">
        <f t="shared" si="505"/>
        <v>1.1129955480178078</v>
      </c>
      <c r="AB388" s="25">
        <f t="shared" si="506"/>
        <v>4.091971940763835</v>
      </c>
      <c r="AC388" s="25">
        <f t="shared" si="507"/>
        <v>2.978976392746027</v>
      </c>
      <c r="AD388" s="27">
        <f t="shared" si="508"/>
        <v>4.125</v>
      </c>
      <c r="AE388" s="26">
        <f t="shared" si="509"/>
        <v>1.2356641561109207</v>
      </c>
      <c r="AF388" s="25">
        <f t="shared" si="510"/>
        <v>2.9978197674418605</v>
      </c>
      <c r="AG388" s="25">
        <f t="shared" si="511"/>
        <v>1.7621556113309398</v>
      </c>
    </row>
    <row r="389" spans="1:33" ht="12.75">
      <c r="A389" s="67">
        <v>2</v>
      </c>
      <c r="B389" s="21">
        <f t="shared" si="480"/>
        <v>0.6225589225589225</v>
      </c>
      <c r="C389" s="23" t="str">
        <f t="shared" si="481"/>
        <v>nc</v>
      </c>
      <c r="D389" s="22" t="str">
        <f t="shared" si="482"/>
        <v>nc</v>
      </c>
      <c r="E389" s="22" t="str">
        <f t="shared" si="483"/>
        <v>nc</v>
      </c>
      <c r="F389" s="24">
        <f t="shared" si="484"/>
        <v>0.515625</v>
      </c>
      <c r="G389" s="23" t="str">
        <f t="shared" si="485"/>
        <v>nc</v>
      </c>
      <c r="H389" s="22" t="str">
        <f t="shared" si="486"/>
        <v>nc</v>
      </c>
      <c r="I389" s="22" t="str">
        <f t="shared" si="487"/>
        <v>nc</v>
      </c>
      <c r="J389" s="24">
        <f t="shared" si="488"/>
        <v>0.7333333333333333</v>
      </c>
      <c r="K389" s="23" t="str">
        <f t="shared" si="489"/>
        <v>nc</v>
      </c>
      <c r="L389" s="22" t="str">
        <f t="shared" si="490"/>
        <v>nc</v>
      </c>
      <c r="M389" s="22" t="str">
        <f t="shared" si="491"/>
        <v>nc</v>
      </c>
      <c r="N389" s="24">
        <f t="shared" si="492"/>
        <v>1.03125</v>
      </c>
      <c r="O389" s="23">
        <f t="shared" si="493"/>
        <v>0.6879012757441841</v>
      </c>
      <c r="P389" s="22" t="str">
        <f t="shared" si="494"/>
        <v>infini</v>
      </c>
      <c r="Q389" s="22" t="str">
        <f t="shared" si="495"/>
        <v>infini</v>
      </c>
      <c r="R389" s="24">
        <f t="shared" si="496"/>
        <v>1.5</v>
      </c>
      <c r="S389" s="23">
        <f t="shared" si="497"/>
        <v>0.8653014133256417</v>
      </c>
      <c r="T389" s="22" t="str">
        <f t="shared" si="498"/>
        <v>infini</v>
      </c>
      <c r="U389" s="22" t="str">
        <f t="shared" si="499"/>
        <v>infini</v>
      </c>
      <c r="V389" s="24">
        <f t="shared" si="500"/>
        <v>2.0625</v>
      </c>
      <c r="W389" s="23">
        <f t="shared" si="501"/>
        <v>1.0237002109442856</v>
      </c>
      <c r="X389" s="22">
        <f t="shared" si="502"/>
        <v>43.19371727748695</v>
      </c>
      <c r="Y389" s="22">
        <f t="shared" si="503"/>
        <v>42.17001706654266</v>
      </c>
      <c r="Z389" s="24">
        <f t="shared" si="504"/>
        <v>3</v>
      </c>
      <c r="AA389" s="23">
        <f t="shared" si="505"/>
        <v>1.207972619287296</v>
      </c>
      <c r="AB389" s="22">
        <f t="shared" si="506"/>
        <v>5.808325266214909</v>
      </c>
      <c r="AC389" s="22">
        <f t="shared" si="507"/>
        <v>4.600352646927613</v>
      </c>
      <c r="AD389" s="24">
        <f t="shared" si="508"/>
        <v>4.125</v>
      </c>
      <c r="AE389" s="23">
        <f t="shared" si="509"/>
        <v>1.3542350623768875</v>
      </c>
      <c r="AF389" s="22">
        <f t="shared" si="510"/>
        <v>3.822984244670992</v>
      </c>
      <c r="AG389" s="22">
        <f t="shared" si="511"/>
        <v>2.468749182294104</v>
      </c>
    </row>
    <row r="390" spans="1:33" ht="12.75">
      <c r="A390" s="67">
        <v>2.25</v>
      </c>
      <c r="B390" s="21">
        <f t="shared" si="480"/>
        <v>0.6225589225589225</v>
      </c>
      <c r="C390" s="26" t="str">
        <f t="shared" si="481"/>
        <v>nc</v>
      </c>
      <c r="D390" s="25" t="str">
        <f t="shared" si="482"/>
        <v>nc</v>
      </c>
      <c r="E390" s="25" t="str">
        <f t="shared" si="483"/>
        <v>nc</v>
      </c>
      <c r="F390" s="27">
        <f t="shared" si="484"/>
        <v>0.515625</v>
      </c>
      <c r="G390" s="26" t="str">
        <f t="shared" si="485"/>
        <v>nc</v>
      </c>
      <c r="H390" s="25" t="str">
        <f t="shared" si="486"/>
        <v>nc</v>
      </c>
      <c r="I390" s="25" t="str">
        <f t="shared" si="487"/>
        <v>nc</v>
      </c>
      <c r="J390" s="27">
        <f t="shared" si="488"/>
        <v>0.7333333333333333</v>
      </c>
      <c r="K390" s="26" t="str">
        <f t="shared" si="489"/>
        <v>nc</v>
      </c>
      <c r="L390" s="25" t="str">
        <f t="shared" si="490"/>
        <v>nc</v>
      </c>
      <c r="M390" s="25" t="str">
        <f t="shared" si="491"/>
        <v>nc</v>
      </c>
      <c r="N390" s="27">
        <f t="shared" si="492"/>
        <v>1.03125</v>
      </c>
      <c r="O390" s="26">
        <f t="shared" si="493"/>
        <v>0.7143269452782267</v>
      </c>
      <c r="P390" s="25" t="str">
        <f t="shared" si="494"/>
        <v>infini</v>
      </c>
      <c r="Q390" s="25" t="str">
        <f t="shared" si="495"/>
        <v>infini</v>
      </c>
      <c r="R390" s="27">
        <f t="shared" si="496"/>
        <v>1.5</v>
      </c>
      <c r="S390" s="26">
        <f t="shared" si="497"/>
        <v>0.9079903147699757</v>
      </c>
      <c r="T390" s="25" t="str">
        <f t="shared" si="498"/>
        <v>infini</v>
      </c>
      <c r="U390" s="25" t="str">
        <f t="shared" si="499"/>
        <v>infini</v>
      </c>
      <c r="V390" s="27">
        <f t="shared" si="500"/>
        <v>2.0625</v>
      </c>
      <c r="W390" s="26">
        <f t="shared" si="501"/>
        <v>1.084384858044164</v>
      </c>
      <c r="X390" s="25" t="str">
        <f t="shared" si="502"/>
        <v>infini</v>
      </c>
      <c r="Y390" s="25" t="str">
        <f t="shared" si="503"/>
        <v>infini</v>
      </c>
      <c r="Z390" s="27">
        <f t="shared" si="504"/>
        <v>3</v>
      </c>
      <c r="AA390" s="26">
        <f t="shared" si="505"/>
        <v>1.2938470385278895</v>
      </c>
      <c r="AB390" s="25">
        <f t="shared" si="506"/>
        <v>8.620689655172415</v>
      </c>
      <c r="AC390" s="25">
        <f t="shared" si="507"/>
        <v>7.326842616644525</v>
      </c>
      <c r="AD390" s="27">
        <f t="shared" si="508"/>
        <v>4.125</v>
      </c>
      <c r="AE390" s="26">
        <f t="shared" si="509"/>
        <v>1.4634578997161778</v>
      </c>
      <c r="AF390" s="25">
        <f t="shared" si="510"/>
        <v>4.86438679245283</v>
      </c>
      <c r="AG390" s="25">
        <f t="shared" si="511"/>
        <v>3.400928892736652</v>
      </c>
    </row>
    <row r="391" spans="1:33" ht="12.75">
      <c r="A391" s="67">
        <v>2.75</v>
      </c>
      <c r="B391" s="21">
        <f t="shared" si="480"/>
        <v>0.6225589225589225</v>
      </c>
      <c r="C391" s="23" t="str">
        <f t="shared" si="481"/>
        <v>nc</v>
      </c>
      <c r="D391" s="22" t="str">
        <f t="shared" si="482"/>
        <v>nc</v>
      </c>
      <c r="E391" s="22" t="str">
        <f t="shared" si="483"/>
        <v>nc</v>
      </c>
      <c r="F391" s="24">
        <f t="shared" si="484"/>
        <v>0.515625</v>
      </c>
      <c r="G391" s="23" t="str">
        <f t="shared" si="485"/>
        <v>nc</v>
      </c>
      <c r="H391" s="22" t="str">
        <f t="shared" si="486"/>
        <v>nc</v>
      </c>
      <c r="I391" s="22" t="str">
        <f t="shared" si="487"/>
        <v>nc</v>
      </c>
      <c r="J391" s="24">
        <f t="shared" si="488"/>
        <v>0.7333333333333333</v>
      </c>
      <c r="K391" s="23" t="str">
        <f t="shared" si="489"/>
        <v>nc</v>
      </c>
      <c r="L391" s="22" t="str">
        <f t="shared" si="490"/>
        <v>nc</v>
      </c>
      <c r="M391" s="22" t="str">
        <f t="shared" si="491"/>
        <v>nc</v>
      </c>
      <c r="N391" s="24">
        <f t="shared" si="492"/>
        <v>1.03125</v>
      </c>
      <c r="O391" s="23">
        <f t="shared" si="493"/>
        <v>0.7566030814380044</v>
      </c>
      <c r="P391" s="22" t="str">
        <f t="shared" si="494"/>
        <v>infini</v>
      </c>
      <c r="Q391" s="22" t="str">
        <f t="shared" si="495"/>
        <v>infini</v>
      </c>
      <c r="R391" s="24">
        <f t="shared" si="496"/>
        <v>1.5</v>
      </c>
      <c r="S391" s="23">
        <f t="shared" si="497"/>
        <v>0.9781835428029404</v>
      </c>
      <c r="T391" s="22" t="str">
        <f t="shared" si="498"/>
        <v>infini</v>
      </c>
      <c r="U391" s="22" t="str">
        <f t="shared" si="499"/>
        <v>infini</v>
      </c>
      <c r="V391" s="24">
        <f t="shared" si="500"/>
        <v>2.0625</v>
      </c>
      <c r="W391" s="23">
        <f t="shared" si="501"/>
        <v>1.1867088607594936</v>
      </c>
      <c r="X391" s="22" t="str">
        <f t="shared" si="502"/>
        <v>infini</v>
      </c>
      <c r="Y391" s="22" t="str">
        <f t="shared" si="503"/>
        <v>infini</v>
      </c>
      <c r="Z391" s="24">
        <f t="shared" si="504"/>
        <v>3</v>
      </c>
      <c r="AA391" s="23">
        <f t="shared" si="505"/>
        <v>1.4430645443414376</v>
      </c>
      <c r="AB391" s="22">
        <f t="shared" si="506"/>
        <v>29.151943462897535</v>
      </c>
      <c r="AC391" s="22">
        <f t="shared" si="507"/>
        <v>27.708878918556096</v>
      </c>
      <c r="AD391" s="24">
        <f t="shared" si="508"/>
        <v>4.125</v>
      </c>
      <c r="AE391" s="23">
        <f t="shared" si="509"/>
        <v>1.657958199356913</v>
      </c>
      <c r="AF391" s="22">
        <f t="shared" si="510"/>
        <v>8.056640625</v>
      </c>
      <c r="AG391" s="22">
        <f t="shared" si="511"/>
        <v>6.398682425643087</v>
      </c>
    </row>
    <row r="392" spans="1:33" ht="12.75">
      <c r="A392" s="67">
        <v>3</v>
      </c>
      <c r="B392" s="21">
        <f t="shared" si="480"/>
        <v>0.6225589225589225</v>
      </c>
      <c r="C392" s="26" t="str">
        <f t="shared" si="481"/>
        <v>nc</v>
      </c>
      <c r="D392" s="25" t="str">
        <f t="shared" si="482"/>
        <v>nc</v>
      </c>
      <c r="E392" s="25" t="str">
        <f t="shared" si="483"/>
        <v>nc</v>
      </c>
      <c r="F392" s="27">
        <f t="shared" si="484"/>
        <v>0.515625</v>
      </c>
      <c r="G392" s="26" t="str">
        <f t="shared" si="485"/>
        <v>nc</v>
      </c>
      <c r="H392" s="25" t="str">
        <f t="shared" si="486"/>
        <v>nc</v>
      </c>
      <c r="I392" s="25" t="str">
        <f t="shared" si="487"/>
        <v>nc</v>
      </c>
      <c r="J392" s="27">
        <f t="shared" si="488"/>
        <v>0.7333333333333333</v>
      </c>
      <c r="K392" s="26" t="str">
        <f t="shared" si="489"/>
        <v>nc</v>
      </c>
      <c r="L392" s="25" t="str">
        <f t="shared" si="490"/>
        <v>nc</v>
      </c>
      <c r="M392" s="25" t="str">
        <f t="shared" si="491"/>
        <v>nc</v>
      </c>
      <c r="N392" s="27">
        <f t="shared" si="492"/>
        <v>1.03125</v>
      </c>
      <c r="O392" s="26">
        <f t="shared" si="493"/>
        <v>0.7737760270118177</v>
      </c>
      <c r="P392" s="25" t="str">
        <f t="shared" si="494"/>
        <v>infini</v>
      </c>
      <c r="Q392" s="25" t="str">
        <f t="shared" si="495"/>
        <v>infini</v>
      </c>
      <c r="R392" s="27">
        <f t="shared" si="496"/>
        <v>1.5</v>
      </c>
      <c r="S392" s="26">
        <f t="shared" si="497"/>
        <v>1.0073875083948958</v>
      </c>
      <c r="T392" s="25" t="str">
        <f t="shared" si="498"/>
        <v>infini</v>
      </c>
      <c r="U392" s="25" t="str">
        <f t="shared" si="499"/>
        <v>infini</v>
      </c>
      <c r="V392" s="27">
        <f t="shared" si="500"/>
        <v>2.0625</v>
      </c>
      <c r="W392" s="26">
        <f t="shared" si="501"/>
        <v>1.2302415747092155</v>
      </c>
      <c r="X392" s="25" t="str">
        <f t="shared" si="502"/>
        <v>infini</v>
      </c>
      <c r="Y392" s="25" t="str">
        <f t="shared" si="503"/>
        <v>infini</v>
      </c>
      <c r="Z392" s="27">
        <f t="shared" si="504"/>
        <v>3</v>
      </c>
      <c r="AA392" s="26">
        <f t="shared" si="505"/>
        <v>1.5082956259426847</v>
      </c>
      <c r="AB392" s="25">
        <f t="shared" si="506"/>
        <v>272.72727272727343</v>
      </c>
      <c r="AC392" s="25">
        <f t="shared" si="507"/>
        <v>271.2189771013307</v>
      </c>
      <c r="AD392" s="27">
        <f t="shared" si="508"/>
        <v>4.125</v>
      </c>
      <c r="AE392" s="26">
        <f t="shared" si="509"/>
        <v>1.7449238578680202</v>
      </c>
      <c r="AF392" s="25">
        <f t="shared" si="510"/>
        <v>10.686528497409327</v>
      </c>
      <c r="AG392" s="25">
        <f t="shared" si="511"/>
        <v>8.941604639541307</v>
      </c>
    </row>
    <row r="393" spans="1:33" ht="12.75">
      <c r="A393" s="67">
        <v>4</v>
      </c>
      <c r="B393" s="21">
        <f t="shared" si="480"/>
        <v>0.6225589225589225</v>
      </c>
      <c r="C393" s="23" t="str">
        <f t="shared" si="481"/>
        <v>nc</v>
      </c>
      <c r="D393" s="22" t="str">
        <f t="shared" si="482"/>
        <v>nc</v>
      </c>
      <c r="E393" s="22" t="str">
        <f t="shared" si="483"/>
        <v>nc</v>
      </c>
      <c r="F393" s="24">
        <f t="shared" si="484"/>
        <v>0.515625</v>
      </c>
      <c r="G393" s="23" t="str">
        <f t="shared" si="485"/>
        <v>nc</v>
      </c>
      <c r="H393" s="22" t="str">
        <f t="shared" si="486"/>
        <v>nc</v>
      </c>
      <c r="I393" s="22" t="str">
        <f t="shared" si="487"/>
        <v>nc</v>
      </c>
      <c r="J393" s="24">
        <f t="shared" si="488"/>
        <v>0.7333333333333333</v>
      </c>
      <c r="K393" s="23" t="str">
        <f t="shared" si="489"/>
        <v>nc</v>
      </c>
      <c r="L393" s="22" t="str">
        <f t="shared" si="490"/>
        <v>nc</v>
      </c>
      <c r="M393" s="22" t="str">
        <f t="shared" si="491"/>
        <v>nc</v>
      </c>
      <c r="N393" s="24">
        <f t="shared" si="492"/>
        <v>1.03125</v>
      </c>
      <c r="O393" s="23">
        <f t="shared" si="493"/>
        <v>0.8252888510978842</v>
      </c>
      <c r="P393" s="22" t="str">
        <f t="shared" si="494"/>
        <v>infini</v>
      </c>
      <c r="Q393" s="22" t="str">
        <f t="shared" si="495"/>
        <v>infini</v>
      </c>
      <c r="R393" s="24">
        <f t="shared" si="496"/>
        <v>1.5</v>
      </c>
      <c r="S393" s="23">
        <f t="shared" si="497"/>
        <v>1.0974940552405341</v>
      </c>
      <c r="T393" s="22" t="str">
        <f t="shared" si="498"/>
        <v>infini</v>
      </c>
      <c r="U393" s="22" t="str">
        <f t="shared" si="499"/>
        <v>infini</v>
      </c>
      <c r="V393" s="24">
        <f t="shared" si="500"/>
        <v>2.0625</v>
      </c>
      <c r="W393" s="23">
        <f t="shared" si="501"/>
        <v>1.368272659424496</v>
      </c>
      <c r="X393" s="22" t="str">
        <f t="shared" si="502"/>
        <v>infini</v>
      </c>
      <c r="Y393" s="22" t="str">
        <f t="shared" si="503"/>
        <v>infini</v>
      </c>
      <c r="Z393" s="24">
        <f t="shared" si="504"/>
        <v>3</v>
      </c>
      <c r="AA393" s="23">
        <f t="shared" si="505"/>
        <v>1.7224056265250465</v>
      </c>
      <c r="AB393" s="22" t="str">
        <f t="shared" si="506"/>
        <v>infini</v>
      </c>
      <c r="AC393" s="22" t="str">
        <f t="shared" si="507"/>
        <v>infini</v>
      </c>
      <c r="AD393" s="24">
        <f t="shared" si="508"/>
        <v>4.125</v>
      </c>
      <c r="AE393" s="23">
        <f t="shared" si="509"/>
        <v>2.03905091448344</v>
      </c>
      <c r="AF393" s="22">
        <f t="shared" si="510"/>
        <v>104.4303797468355</v>
      </c>
      <c r="AG393" s="22">
        <f t="shared" si="511"/>
        <v>102.39132883235206</v>
      </c>
    </row>
    <row r="394" spans="1:33" ht="12.75">
      <c r="A394" s="67">
        <v>5</v>
      </c>
      <c r="B394" s="21">
        <f t="shared" si="480"/>
        <v>0.6225589225589225</v>
      </c>
      <c r="C394" s="26" t="str">
        <f t="shared" si="481"/>
        <v>nc</v>
      </c>
      <c r="D394" s="25" t="str">
        <f t="shared" si="482"/>
        <v>nc</v>
      </c>
      <c r="E394" s="25" t="str">
        <f t="shared" si="483"/>
        <v>nc</v>
      </c>
      <c r="F394" s="27">
        <f t="shared" si="484"/>
        <v>0.515625</v>
      </c>
      <c r="G394" s="26" t="str">
        <f t="shared" si="485"/>
        <v>nc</v>
      </c>
      <c r="H394" s="25" t="str">
        <f t="shared" si="486"/>
        <v>nc</v>
      </c>
      <c r="I394" s="25" t="str">
        <f t="shared" si="487"/>
        <v>nc</v>
      </c>
      <c r="J394" s="27">
        <f t="shared" si="488"/>
        <v>0.7333333333333333</v>
      </c>
      <c r="K394" s="26" t="str">
        <f t="shared" si="489"/>
        <v>nc</v>
      </c>
      <c r="L394" s="25" t="str">
        <f t="shared" si="490"/>
        <v>nc</v>
      </c>
      <c r="M394" s="25" t="str">
        <f t="shared" si="491"/>
        <v>nc</v>
      </c>
      <c r="N394" s="27">
        <f t="shared" si="492"/>
        <v>1.03125</v>
      </c>
      <c r="O394" s="26">
        <f t="shared" si="493"/>
        <v>0.8596257241695495</v>
      </c>
      <c r="P394" s="25" t="str">
        <f t="shared" si="494"/>
        <v>infini</v>
      </c>
      <c r="Q394" s="25" t="str">
        <f t="shared" si="495"/>
        <v>infini</v>
      </c>
      <c r="R394" s="27">
        <f t="shared" si="496"/>
        <v>1.5</v>
      </c>
      <c r="S394" s="26">
        <f t="shared" si="497"/>
        <v>1.1597340343281275</v>
      </c>
      <c r="T394" s="25" t="str">
        <f t="shared" si="498"/>
        <v>infini</v>
      </c>
      <c r="U394" s="25" t="str">
        <f t="shared" si="499"/>
        <v>infini</v>
      </c>
      <c r="V394" s="27">
        <f t="shared" si="500"/>
        <v>2.0625</v>
      </c>
      <c r="W394" s="26">
        <f t="shared" si="501"/>
        <v>1.4670317945799844</v>
      </c>
      <c r="X394" s="25" t="str">
        <f t="shared" si="502"/>
        <v>infini</v>
      </c>
      <c r="Y394" s="25" t="str">
        <f t="shared" si="503"/>
        <v>infini</v>
      </c>
      <c r="Z394" s="27">
        <f t="shared" si="504"/>
        <v>3</v>
      </c>
      <c r="AA394" s="26">
        <f t="shared" si="505"/>
        <v>1.8827664114472198</v>
      </c>
      <c r="AB394" s="25" t="str">
        <f t="shared" si="506"/>
        <v>infini</v>
      </c>
      <c r="AC394" s="25" t="str">
        <f t="shared" si="507"/>
        <v>infini</v>
      </c>
      <c r="AD394" s="27">
        <f t="shared" si="508"/>
        <v>4.125</v>
      </c>
      <c r="AE394" s="26">
        <f t="shared" si="509"/>
        <v>2.2684777826660802</v>
      </c>
      <c r="AF394" s="25" t="str">
        <f t="shared" si="510"/>
        <v>infini</v>
      </c>
      <c r="AG394" s="25" t="str">
        <f t="shared" si="511"/>
        <v>infini</v>
      </c>
    </row>
    <row r="395" spans="1:33" ht="12.75">
      <c r="A395" s="67">
        <v>10</v>
      </c>
      <c r="B395" s="21">
        <f t="shared" si="480"/>
        <v>0.6225589225589225</v>
      </c>
      <c r="C395" s="23" t="str">
        <f t="shared" si="481"/>
        <v>nc</v>
      </c>
      <c r="D395" s="22" t="str">
        <f t="shared" si="482"/>
        <v>nc</v>
      </c>
      <c r="E395" s="22" t="str">
        <f t="shared" si="483"/>
        <v>nc</v>
      </c>
      <c r="F395" s="24">
        <f t="shared" si="484"/>
        <v>0.515625</v>
      </c>
      <c r="G395" s="23" t="str">
        <f t="shared" si="485"/>
        <v>nc</v>
      </c>
      <c r="H395" s="22" t="str">
        <f t="shared" si="486"/>
        <v>nc</v>
      </c>
      <c r="I395" s="22" t="str">
        <f t="shared" si="487"/>
        <v>nc</v>
      </c>
      <c r="J395" s="24">
        <f t="shared" si="488"/>
        <v>0.7333333333333333</v>
      </c>
      <c r="K395" s="23" t="str">
        <f t="shared" si="489"/>
        <v>nc</v>
      </c>
      <c r="L395" s="22" t="str">
        <f t="shared" si="490"/>
        <v>nc</v>
      </c>
      <c r="M395" s="22" t="str">
        <f t="shared" si="491"/>
        <v>nc</v>
      </c>
      <c r="N395" s="24">
        <f t="shared" si="492"/>
        <v>1.03125</v>
      </c>
      <c r="O395" s="23">
        <f t="shared" si="493"/>
        <v>0.9376491714590958</v>
      </c>
      <c r="P395" s="22" t="str">
        <f t="shared" si="494"/>
        <v>infini</v>
      </c>
      <c r="Q395" s="22" t="str">
        <f t="shared" si="495"/>
        <v>infini</v>
      </c>
      <c r="R395" s="24">
        <f t="shared" si="496"/>
        <v>1.5</v>
      </c>
      <c r="S395" s="23">
        <f t="shared" si="497"/>
        <v>1.3081015086770733</v>
      </c>
      <c r="T395" s="22" t="str">
        <f t="shared" si="498"/>
        <v>infini</v>
      </c>
      <c r="U395" s="22" t="str">
        <f t="shared" si="499"/>
        <v>infini</v>
      </c>
      <c r="V395" s="24">
        <f t="shared" si="500"/>
        <v>2.0625</v>
      </c>
      <c r="W395" s="23">
        <f t="shared" si="501"/>
        <v>1.7145351012095265</v>
      </c>
      <c r="X395" s="22" t="str">
        <f t="shared" si="502"/>
        <v>infini</v>
      </c>
      <c r="Y395" s="22" t="str">
        <f t="shared" si="503"/>
        <v>infini</v>
      </c>
      <c r="Z395" s="24">
        <f t="shared" si="504"/>
        <v>3</v>
      </c>
      <c r="AA395" s="23">
        <f t="shared" si="505"/>
        <v>2.313565203979332</v>
      </c>
      <c r="AB395" s="22" t="str">
        <f t="shared" si="506"/>
        <v>infini</v>
      </c>
      <c r="AC395" s="22" t="str">
        <f t="shared" si="507"/>
        <v>infini</v>
      </c>
      <c r="AD395" s="24">
        <f t="shared" si="508"/>
        <v>4.125</v>
      </c>
      <c r="AE395" s="23">
        <f t="shared" si="509"/>
        <v>2.927192733465796</v>
      </c>
      <c r="AF395" s="22" t="str">
        <f t="shared" si="510"/>
        <v>infini</v>
      </c>
      <c r="AG395" s="22" t="str">
        <f t="shared" si="511"/>
        <v>infini</v>
      </c>
    </row>
    <row r="396" spans="1:33" ht="12.75">
      <c r="A396" s="67">
        <v>20</v>
      </c>
      <c r="B396" s="21">
        <f t="shared" si="480"/>
        <v>0.6225589225589225</v>
      </c>
      <c r="C396" s="26" t="str">
        <f t="shared" si="481"/>
        <v>nc</v>
      </c>
      <c r="D396" s="25" t="str">
        <f t="shared" si="482"/>
        <v>nc</v>
      </c>
      <c r="E396" s="25" t="str">
        <f t="shared" si="483"/>
        <v>nc</v>
      </c>
      <c r="F396" s="27">
        <f t="shared" si="484"/>
        <v>0.515625</v>
      </c>
      <c r="G396" s="26" t="str">
        <f t="shared" si="485"/>
        <v>nc</v>
      </c>
      <c r="H396" s="25" t="str">
        <f t="shared" si="486"/>
        <v>nc</v>
      </c>
      <c r="I396" s="25" t="str">
        <f t="shared" si="487"/>
        <v>nc</v>
      </c>
      <c r="J396" s="27">
        <f t="shared" si="488"/>
        <v>0.7333333333333333</v>
      </c>
      <c r="K396" s="26" t="str">
        <f t="shared" si="489"/>
        <v>nc</v>
      </c>
      <c r="L396" s="25" t="str">
        <f t="shared" si="490"/>
        <v>nc</v>
      </c>
      <c r="M396" s="25" t="str">
        <f t="shared" si="491"/>
        <v>nc</v>
      </c>
      <c r="N396" s="27">
        <f t="shared" si="492"/>
        <v>1.03125</v>
      </c>
      <c r="O396" s="26">
        <f t="shared" si="493"/>
        <v>0.9822247092019574</v>
      </c>
      <c r="P396" s="25" t="str">
        <f t="shared" si="494"/>
        <v>infini</v>
      </c>
      <c r="Q396" s="25" t="str">
        <f t="shared" si="495"/>
        <v>infini</v>
      </c>
      <c r="R396" s="27">
        <f t="shared" si="496"/>
        <v>1.5</v>
      </c>
      <c r="S396" s="26">
        <f t="shared" si="497"/>
        <v>1.3974938277355942</v>
      </c>
      <c r="T396" s="25" t="str">
        <f t="shared" si="498"/>
        <v>infini</v>
      </c>
      <c r="U396" s="25" t="str">
        <f t="shared" si="499"/>
        <v>infini</v>
      </c>
      <c r="V396" s="27">
        <f t="shared" si="500"/>
        <v>2.0625</v>
      </c>
      <c r="W396" s="26">
        <f t="shared" si="501"/>
        <v>1.8724891622596973</v>
      </c>
      <c r="X396" s="25" t="str">
        <f t="shared" si="502"/>
        <v>infini</v>
      </c>
      <c r="Y396" s="25" t="str">
        <f t="shared" si="503"/>
        <v>infini</v>
      </c>
      <c r="Z396" s="27">
        <f t="shared" si="504"/>
        <v>3</v>
      </c>
      <c r="AA396" s="26">
        <f t="shared" si="505"/>
        <v>2.612443941307093</v>
      </c>
      <c r="AB396" s="25" t="str">
        <f t="shared" si="506"/>
        <v>infini</v>
      </c>
      <c r="AC396" s="25" t="str">
        <f t="shared" si="507"/>
        <v>infini</v>
      </c>
      <c r="AD396" s="27">
        <f t="shared" si="508"/>
        <v>4.125</v>
      </c>
      <c r="AE396" s="26">
        <f t="shared" si="509"/>
        <v>3.424373235928939</v>
      </c>
      <c r="AF396" s="25" t="str">
        <f t="shared" si="510"/>
        <v>infini</v>
      </c>
      <c r="AG396" s="25" t="str">
        <f t="shared" si="511"/>
        <v>infini</v>
      </c>
    </row>
    <row r="397" spans="1:33" ht="12.75">
      <c r="A397" s="67">
        <v>50</v>
      </c>
      <c r="B397" s="21">
        <f t="shared" si="480"/>
        <v>0.6225589225589225</v>
      </c>
      <c r="C397" s="23" t="str">
        <f t="shared" si="481"/>
        <v>nc</v>
      </c>
      <c r="D397" s="22" t="str">
        <f t="shared" si="482"/>
        <v>nc</v>
      </c>
      <c r="E397" s="22" t="str">
        <f t="shared" si="483"/>
        <v>nc</v>
      </c>
      <c r="F397" s="24">
        <f t="shared" si="484"/>
        <v>0.515625</v>
      </c>
      <c r="G397" s="23" t="str">
        <f t="shared" si="485"/>
        <v>nc</v>
      </c>
      <c r="H397" s="22" t="str">
        <f t="shared" si="486"/>
        <v>nc</v>
      </c>
      <c r="I397" s="22" t="str">
        <f t="shared" si="487"/>
        <v>nc</v>
      </c>
      <c r="J397" s="24">
        <f t="shared" si="488"/>
        <v>0.7333333333333333</v>
      </c>
      <c r="K397" s="23" t="str">
        <f t="shared" si="489"/>
        <v>nc</v>
      </c>
      <c r="L397" s="22" t="str">
        <f t="shared" si="490"/>
        <v>nc</v>
      </c>
      <c r="M397" s="22" t="str">
        <f t="shared" si="491"/>
        <v>nc</v>
      </c>
      <c r="N397" s="24">
        <f t="shared" si="492"/>
        <v>1.03125</v>
      </c>
      <c r="O397" s="23">
        <f t="shared" si="493"/>
        <v>1.0110641051408626</v>
      </c>
      <c r="P397" s="22" t="str">
        <f t="shared" si="494"/>
        <v>infini</v>
      </c>
      <c r="Q397" s="22" t="str">
        <f t="shared" si="495"/>
        <v>infini</v>
      </c>
      <c r="R397" s="24">
        <f t="shared" si="496"/>
        <v>1.5</v>
      </c>
      <c r="S397" s="23">
        <f t="shared" si="497"/>
        <v>1.4572444478986535</v>
      </c>
      <c r="T397" s="22" t="str">
        <f t="shared" si="498"/>
        <v>infini</v>
      </c>
      <c r="U397" s="22" t="str">
        <f t="shared" si="499"/>
        <v>infini</v>
      </c>
      <c r="V397" s="24">
        <f t="shared" si="500"/>
        <v>2.0625</v>
      </c>
      <c r="W397" s="23">
        <f t="shared" si="501"/>
        <v>1.9820486454799682</v>
      </c>
      <c r="X397" s="22" t="str">
        <f t="shared" si="502"/>
        <v>infini</v>
      </c>
      <c r="Y397" s="22" t="str">
        <f t="shared" si="503"/>
        <v>infini</v>
      </c>
      <c r="Z397" s="24">
        <f t="shared" si="504"/>
        <v>3</v>
      </c>
      <c r="AA397" s="23">
        <f t="shared" si="505"/>
        <v>2.8319519700945874</v>
      </c>
      <c r="AB397" s="22" t="str">
        <f t="shared" si="506"/>
        <v>infini</v>
      </c>
      <c r="AC397" s="22" t="str">
        <f t="shared" si="507"/>
        <v>infini</v>
      </c>
      <c r="AD397" s="24">
        <f t="shared" si="508"/>
        <v>4.125</v>
      </c>
      <c r="AE397" s="23">
        <f t="shared" si="509"/>
        <v>3.812948310286179</v>
      </c>
      <c r="AF397" s="22" t="str">
        <f t="shared" si="510"/>
        <v>infini</v>
      </c>
      <c r="AG397" s="22" t="str">
        <f t="shared" si="511"/>
        <v>infini</v>
      </c>
    </row>
    <row r="398" spans="1:33" ht="12.75">
      <c r="A398" s="67">
        <v>100</v>
      </c>
      <c r="B398" s="21">
        <f t="shared" si="480"/>
        <v>0.6225589225589225</v>
      </c>
      <c r="C398" s="26" t="str">
        <f t="shared" si="481"/>
        <v>nc</v>
      </c>
      <c r="D398" s="25" t="str">
        <f t="shared" si="482"/>
        <v>nc</v>
      </c>
      <c r="E398" s="25" t="str">
        <f t="shared" si="483"/>
        <v>nc</v>
      </c>
      <c r="F398" s="27">
        <f t="shared" si="484"/>
        <v>0.515625</v>
      </c>
      <c r="G398" s="26" t="str">
        <f t="shared" si="485"/>
        <v>nc</v>
      </c>
      <c r="H398" s="25" t="str">
        <f t="shared" si="486"/>
        <v>nc</v>
      </c>
      <c r="I398" s="25" t="str">
        <f t="shared" si="487"/>
        <v>nc</v>
      </c>
      <c r="J398" s="27">
        <f t="shared" si="488"/>
        <v>0.7333333333333333</v>
      </c>
      <c r="K398" s="26" t="str">
        <f t="shared" si="489"/>
        <v>nc</v>
      </c>
      <c r="L398" s="25" t="str">
        <f t="shared" si="490"/>
        <v>nc</v>
      </c>
      <c r="M398" s="25" t="str">
        <f t="shared" si="491"/>
        <v>nc</v>
      </c>
      <c r="N398" s="27">
        <f t="shared" si="492"/>
        <v>1.03125</v>
      </c>
      <c r="O398" s="26">
        <f t="shared" si="493"/>
        <v>1.0210572955472001</v>
      </c>
      <c r="P398" s="25" t="str">
        <f t="shared" si="494"/>
        <v>infini</v>
      </c>
      <c r="Q398" s="25" t="str">
        <f t="shared" si="495"/>
        <v>infini</v>
      </c>
      <c r="R398" s="27">
        <f t="shared" si="496"/>
        <v>1.5</v>
      </c>
      <c r="S398" s="26">
        <f t="shared" si="497"/>
        <v>1.4783131461460377</v>
      </c>
      <c r="T398" s="25" t="str">
        <f t="shared" si="498"/>
        <v>infini</v>
      </c>
      <c r="U398" s="25" t="str">
        <f t="shared" si="499"/>
        <v>infini</v>
      </c>
      <c r="V398" s="27">
        <f t="shared" si="500"/>
        <v>2.0625</v>
      </c>
      <c r="W398" s="26">
        <f t="shared" si="501"/>
        <v>2.021474181486727</v>
      </c>
      <c r="X398" s="25" t="str">
        <f t="shared" si="502"/>
        <v>infini</v>
      </c>
      <c r="Y398" s="25" t="str">
        <f t="shared" si="503"/>
        <v>infini</v>
      </c>
      <c r="Z398" s="27">
        <f t="shared" si="504"/>
        <v>3</v>
      </c>
      <c r="AA398" s="26">
        <f t="shared" si="505"/>
        <v>2.913554828245943</v>
      </c>
      <c r="AB398" s="25" t="str">
        <f t="shared" si="506"/>
        <v>infini</v>
      </c>
      <c r="AC398" s="25" t="str">
        <f t="shared" si="507"/>
        <v>infini</v>
      </c>
      <c r="AD398" s="27">
        <f t="shared" si="508"/>
        <v>4.125</v>
      </c>
      <c r="AE398" s="26">
        <f t="shared" si="509"/>
        <v>3.9628405641163584</v>
      </c>
      <c r="AF398" s="25" t="str">
        <f t="shared" si="510"/>
        <v>infini</v>
      </c>
      <c r="AG398" s="25" t="str">
        <f t="shared" si="511"/>
        <v>infini</v>
      </c>
    </row>
    <row r="399" spans="1:33" ht="12.75">
      <c r="A399" s="67">
        <v>200</v>
      </c>
      <c r="B399" s="21">
        <f t="shared" si="480"/>
        <v>0.6225589225589225</v>
      </c>
      <c r="C399" s="23" t="str">
        <f t="shared" si="481"/>
        <v>nc</v>
      </c>
      <c r="D399" s="22" t="str">
        <f t="shared" si="482"/>
        <v>nc</v>
      </c>
      <c r="E399" s="22" t="str">
        <f t="shared" si="483"/>
        <v>nc</v>
      </c>
      <c r="F399" s="24">
        <f t="shared" si="484"/>
        <v>0.515625</v>
      </c>
      <c r="G399" s="23" t="str">
        <f t="shared" si="485"/>
        <v>nc</v>
      </c>
      <c r="H399" s="22" t="str">
        <f t="shared" si="486"/>
        <v>nc</v>
      </c>
      <c r="I399" s="22" t="str">
        <f t="shared" si="487"/>
        <v>nc</v>
      </c>
      <c r="J399" s="24">
        <f t="shared" si="488"/>
        <v>0.7333333333333333</v>
      </c>
      <c r="K399" s="23" t="str">
        <f t="shared" si="489"/>
        <v>nc</v>
      </c>
      <c r="L399" s="22" t="str">
        <f t="shared" si="490"/>
        <v>nc</v>
      </c>
      <c r="M399" s="22" t="str">
        <f t="shared" si="491"/>
        <v>nc</v>
      </c>
      <c r="N399" s="24">
        <f t="shared" si="492"/>
        <v>1.03125</v>
      </c>
      <c r="O399" s="23">
        <f t="shared" si="493"/>
        <v>1.0261283369382568</v>
      </c>
      <c r="P399" s="22" t="str">
        <f t="shared" si="494"/>
        <v>infini</v>
      </c>
      <c r="Q399" s="22" t="str">
        <f t="shared" si="495"/>
        <v>infini</v>
      </c>
      <c r="R399" s="24">
        <f t="shared" si="496"/>
        <v>1.5</v>
      </c>
      <c r="S399" s="23">
        <f t="shared" si="497"/>
        <v>1.4890776156889216</v>
      </c>
      <c r="T399" s="22" t="str">
        <f t="shared" si="498"/>
        <v>infini</v>
      </c>
      <c r="U399" s="22" t="str">
        <f t="shared" si="499"/>
        <v>infini</v>
      </c>
      <c r="V399" s="24">
        <f t="shared" si="500"/>
        <v>2.0625</v>
      </c>
      <c r="W399" s="23">
        <f t="shared" si="501"/>
        <v>2.041781027028231</v>
      </c>
      <c r="X399" s="22" t="str">
        <f t="shared" si="502"/>
        <v>infini</v>
      </c>
      <c r="Y399" s="22" t="str">
        <f t="shared" si="503"/>
        <v>infini</v>
      </c>
      <c r="Z399" s="24">
        <f t="shared" si="504"/>
        <v>3</v>
      </c>
      <c r="AA399" s="23">
        <f t="shared" si="505"/>
        <v>2.956145580316012</v>
      </c>
      <c r="AB399" s="22" t="str">
        <f t="shared" si="506"/>
        <v>infini</v>
      </c>
      <c r="AC399" s="22" t="str">
        <f t="shared" si="507"/>
        <v>infini</v>
      </c>
      <c r="AD399" s="24">
        <f t="shared" si="508"/>
        <v>4.125</v>
      </c>
      <c r="AE399" s="23">
        <f t="shared" si="509"/>
        <v>4.042294651431707</v>
      </c>
      <c r="AF399" s="22" t="str">
        <f t="shared" si="510"/>
        <v>infini</v>
      </c>
      <c r="AG399" s="22" t="str">
        <f t="shared" si="511"/>
        <v>infini</v>
      </c>
    </row>
    <row r="400" spans="1:33" ht="12.75">
      <c r="A400" s="29" t="s">
        <v>68</v>
      </c>
      <c r="C400" s="21" t="str">
        <f>IF(OR($C$187/$C$5&lt;2*$C$2,$C$2*1000&lt;$C$5),"nc",B399)</f>
        <v>nc</v>
      </c>
      <c r="D400" s="19" t="str">
        <f>IF(OR($C$187/$C$5&lt;2*$C$2,$C$2*1000&lt;$C$5),"nc","infini")</f>
        <v>nc</v>
      </c>
      <c r="E400" s="19" t="str">
        <f>IF(OR($C$187/$C$5&lt;2*$C$2,$C$2*1000&lt;$C$5),"nc","infini")</f>
        <v>nc</v>
      </c>
      <c r="G400" s="21" t="str">
        <f>IF(OR($C$187/$G$5&lt;2*$C$2,$C$2*1000&lt;$G$5),"nc",F399)</f>
        <v>nc</v>
      </c>
      <c r="H400" s="19" t="str">
        <f>IF(OR($C$187/$G$5&lt;2*$C$2,$C$2*1000&lt;$G$5),"nc","infini")</f>
        <v>nc</v>
      </c>
      <c r="I400" s="19" t="str">
        <f>IF(OR($C$187/$G$5&lt;2*$C$2,$C$2*1000&lt;$G$5),"nc","infini")</f>
        <v>nc</v>
      </c>
      <c r="K400" s="21" t="str">
        <f>IF(OR($C$187/$K$5&lt;2*$C$2,$C$2*1000&lt;$K$5),"nc",J399)</f>
        <v>nc</v>
      </c>
      <c r="L400" s="19" t="str">
        <f>IF(OR($C$187/$K$5&lt;2*$C$2,$C$2*1000&lt;$K$5),"nc","infini")</f>
        <v>nc</v>
      </c>
      <c r="M400" s="19" t="str">
        <f>IF(OR($C$187/$K$5&lt;2*$C$2,$C$2*1000&lt;$K$5),"nc","infini")</f>
        <v>nc</v>
      </c>
      <c r="O400" s="21">
        <f>IF(OR($C$187/$O$5&lt;2*$C$2,$C$2*1000&lt;$O$5),"nc",N399)</f>
        <v>1.03125</v>
      </c>
      <c r="P400" s="19" t="str">
        <f>IF(OR($C$187/$O$5&lt;2*$C$2,$C$2*1000&lt;$O$5),"nc","infini")</f>
        <v>infini</v>
      </c>
      <c r="Q400" s="19" t="str">
        <f>IF(OR($C$187/$O$5&lt;2*$C$2,$C$2*1000&lt;$O$5),"nc","infini")</f>
        <v>infini</v>
      </c>
      <c r="S400" s="21">
        <f>IF(OR($C$187/$S$5&lt;2*$C$2,$C$2*1000&lt;$S$5),"nc",R399)</f>
        <v>1.5</v>
      </c>
      <c r="T400" s="19" t="str">
        <f>IF(OR($C$187/$S$5&lt;2*$C$2,$C$2*1000&lt;$S$5),"nc","infini")</f>
        <v>infini</v>
      </c>
      <c r="U400" s="19" t="str">
        <f>IF(OR($C$187/$S$5&lt;2*$C$2,$C$2*1000&lt;$S$5),"nc","infini")</f>
        <v>infini</v>
      </c>
      <c r="W400" s="21">
        <f>IF(OR($C$187/$W$5&lt;2*$C$2,$C$2*1000&lt;$W$5),"nc",V399)</f>
        <v>2.0625</v>
      </c>
      <c r="X400" s="19" t="str">
        <f>IF(OR($C$187/$W$5&lt;2*$C$2,$C$2*1000&lt;$W$5),"nc","infini")</f>
        <v>infini</v>
      </c>
      <c r="Y400" s="19" t="str">
        <f>IF(OR($C$187/$W$5&lt;2*$C$2,$C$2*1000&lt;$W$5),"nc","infini")</f>
        <v>infini</v>
      </c>
      <c r="AA400" s="21">
        <f>IF(OR($C$187/$AA$5&lt;2*$C$2,$C$2*1000&lt;$AA$5),"nc",Z399)</f>
        <v>3</v>
      </c>
      <c r="AB400" s="19" t="str">
        <f>IF(OR($C$187/$AA$5&lt;2*$C$2,$C$2*1000&lt;$AA$5),"nc","infini")</f>
        <v>infini</v>
      </c>
      <c r="AC400" s="19" t="str">
        <f>IF(OR($C$187/$AA$5&lt;2*$C$2,$C$2*1000&lt;$AA$5),"nc","infini")</f>
        <v>infini</v>
      </c>
      <c r="AE400" s="21">
        <f>IF(OR($C$187/$AE$5&lt;2*$C$2,$C$2*1000&lt;$AE$5),"nc",AD399)</f>
        <v>4.125</v>
      </c>
      <c r="AF400" s="19" t="str">
        <f>IF(OR($C$187/$AE$5&lt;2*$C$2,$C$2*1000&lt;$AE$5),"nc","infini")</f>
        <v>infini</v>
      </c>
      <c r="AG400" s="19" t="str">
        <f>IF(OR($C$187/$AE$5&lt;2*$C$2,$C$2*1000&lt;$AE$5),"nc","infini")</f>
        <v>infini</v>
      </c>
    </row>
    <row r="403" spans="1:7" ht="26.25">
      <c r="A403" s="57" t="s">
        <v>61</v>
      </c>
      <c r="C403" s="58">
        <f>Résultats!L31</f>
        <v>43</v>
      </c>
      <c r="D403" s="59" t="s">
        <v>60</v>
      </c>
      <c r="F403" s="60" t="s">
        <v>107</v>
      </c>
      <c r="G403" s="28"/>
    </row>
    <row r="404" ht="12.75">
      <c r="A404" s="57"/>
    </row>
    <row r="405" spans="1:31" ht="12.75">
      <c r="A405" s="57" t="s">
        <v>62</v>
      </c>
      <c r="C405" s="61">
        <v>90</v>
      </c>
      <c r="G405" s="61">
        <v>64</v>
      </c>
      <c r="K405" s="61">
        <v>45</v>
      </c>
      <c r="O405" s="61">
        <v>32</v>
      </c>
      <c r="S405" s="61">
        <v>22</v>
      </c>
      <c r="W405" s="61">
        <v>16</v>
      </c>
      <c r="AA405" s="61">
        <v>11</v>
      </c>
      <c r="AE405" s="61">
        <v>8</v>
      </c>
    </row>
    <row r="406" spans="1:33" ht="240.75">
      <c r="A406" s="57" t="s">
        <v>63</v>
      </c>
      <c r="B406" s="62" t="s">
        <v>64</v>
      </c>
      <c r="C406" s="62" t="s">
        <v>65</v>
      </c>
      <c r="D406" s="63" t="s">
        <v>66</v>
      </c>
      <c r="E406" s="63" t="s">
        <v>67</v>
      </c>
      <c r="F406" s="64" t="s">
        <v>64</v>
      </c>
      <c r="G406" s="62" t="s">
        <v>65</v>
      </c>
      <c r="H406" s="63" t="s">
        <v>66</v>
      </c>
      <c r="I406" s="63" t="s">
        <v>67</v>
      </c>
      <c r="J406" s="64" t="s">
        <v>64</v>
      </c>
      <c r="K406" s="62" t="s">
        <v>65</v>
      </c>
      <c r="L406" s="63" t="s">
        <v>66</v>
      </c>
      <c r="M406" s="63" t="s">
        <v>67</v>
      </c>
      <c r="N406" s="64" t="s">
        <v>64</v>
      </c>
      <c r="O406" s="62" t="s">
        <v>65</v>
      </c>
      <c r="P406" s="63" t="s">
        <v>66</v>
      </c>
      <c r="Q406" s="63" t="s">
        <v>67</v>
      </c>
      <c r="R406" s="64" t="s">
        <v>64</v>
      </c>
      <c r="S406" s="62" t="s">
        <v>65</v>
      </c>
      <c r="T406" s="63" t="s">
        <v>66</v>
      </c>
      <c r="U406" s="63" t="s">
        <v>67</v>
      </c>
      <c r="V406" s="64" t="s">
        <v>64</v>
      </c>
      <c r="W406" s="62" t="s">
        <v>65</v>
      </c>
      <c r="X406" s="63" t="s">
        <v>66</v>
      </c>
      <c r="Y406" s="63" t="s">
        <v>67</v>
      </c>
      <c r="Z406" s="64" t="s">
        <v>64</v>
      </c>
      <c r="AA406" s="62" t="s">
        <v>65</v>
      </c>
      <c r="AB406" s="63" t="s">
        <v>66</v>
      </c>
      <c r="AC406" s="63" t="s">
        <v>67</v>
      </c>
      <c r="AD406" s="64" t="s">
        <v>64</v>
      </c>
      <c r="AE406" s="62" t="s">
        <v>65</v>
      </c>
      <c r="AF406" s="63" t="s">
        <v>66</v>
      </c>
      <c r="AG406" s="63" t="s">
        <v>67</v>
      </c>
    </row>
    <row r="407" spans="1:33" ht="12.75">
      <c r="A407" s="65">
        <v>0.5</v>
      </c>
      <c r="B407" s="21">
        <f aca="true" t="shared" si="512" ref="B407:B423">($C$3*($C$3/C$5))/$C$2/1000</f>
        <v>0.6225589225589225</v>
      </c>
      <c r="C407" s="23" t="str">
        <f aca="true" t="shared" si="513" ref="C407:C423">IF(OR($C$403/$C$5&lt;2*$C$2,$C$2*1000&lt;$C$5),"nc",($B407*$A407)/($B407+($A407-$C$403/1000)))</f>
        <v>nc</v>
      </c>
      <c r="D407" s="22" t="str">
        <f aca="true" t="shared" si="514" ref="D407:D423">IF(OR($C$403/$C$5&lt;2*$C$2,$C$2*1000&lt;$C$5),"nc",IF(($B407*$A407)/($B407-($A407-$C$403/1000))&lt;=0,"infini",($B407*$A407)/($B407-($A407-$C$403/1000))))</f>
        <v>nc</v>
      </c>
      <c r="E407" s="22" t="str">
        <f aca="true" t="shared" si="515" ref="E407:E423">IF(OR(C407="nc",D407="nc"),"nc",IF(D407="infini","infini",D407-C407))</f>
        <v>nc</v>
      </c>
      <c r="F407" s="24">
        <f aca="true" t="shared" si="516" ref="F407:F423">($C$403*($C$403/G$5))/$C$2/1000</f>
        <v>0.8754734848484848</v>
      </c>
      <c r="G407" s="23" t="str">
        <f aca="true" t="shared" si="517" ref="G407:G423">IF(OR($C$403/$G$5&lt;2*$C$2,$C$2*1000&lt;$G$5),"nc",($F407*$A407)/($F407+($A407-$C$403/1000)))</f>
        <v>nc</v>
      </c>
      <c r="H407" s="22" t="str">
        <f aca="true" t="shared" si="518" ref="H407:H423">IF(OR($C$403/$G$5&lt;2*$C$2,$C$2*1000&lt;$G$5),"nc",IF(($F407*$A407)/($F407-($A407-$C$403/1000))&lt;=0,"infini",($F407*$A407)/($F407-($A407-$C$403/1000))))</f>
        <v>nc</v>
      </c>
      <c r="I407" s="22" t="str">
        <f aca="true" t="shared" si="519" ref="I407:I423">IF(OR($C$403/$G$5&lt;2*$C$2,$C$2*1000&lt;$G$5),"nc",IF(H407="infini","infini",H407-G407))</f>
        <v>nc</v>
      </c>
      <c r="J407" s="24">
        <f aca="true" t="shared" si="520" ref="J407:J423">($C$403*($C$403/K$5))/$C$2/1000</f>
        <v>1.245117845117845</v>
      </c>
      <c r="K407" s="23" t="str">
        <f aca="true" t="shared" si="521" ref="K407:K423">IF(OR($C$403/$K$5&lt;2*$C$2,$C$2*1000&lt;$K$5),"nc",($J407*$A407)/($J407+($A407-$C$403/1000)))</f>
        <v>nc</v>
      </c>
      <c r="L407" s="22" t="str">
        <f aca="true" t="shared" si="522" ref="L407:L423">IF(OR($C$403/$K$5&lt;2*$C$2,$C$2*1000&lt;$K$5),"nc",IF(($J407*$A407)/($J407-($A407-$C$403/1000))&lt;=0,"infini",($J407*$A407)/($J407-($A407-$C$403/1000))))</f>
        <v>nc</v>
      </c>
      <c r="M407" s="22" t="str">
        <f aca="true" t="shared" si="523" ref="M407:M423">IF(OR($C$403/$K$5&lt;2*$C$2,$C$2*1000&lt;$K$5),"nc",IF(L407="infini","infini",L407-K407))</f>
        <v>nc</v>
      </c>
      <c r="N407" s="24">
        <f aca="true" t="shared" si="524" ref="N407:N423">($C$403*($C$403/O$5))/$C$2/1000</f>
        <v>1.7509469696969695</v>
      </c>
      <c r="O407" s="23">
        <f aca="true" t="shared" si="525" ref="O407:O423">IF(OR($C$403/$O$5&lt;2*$C$2,$C$2*1000&lt;$O$5),"nc",($N407*$A407)/($N407+($A407-$C$403/1000)))</f>
        <v>0.3965101956088372</v>
      </c>
      <c r="P407" s="22">
        <f aca="true" t="shared" si="526" ref="P407:P423">IF(OR($C$403/$O$5&lt;2*$C$2,$C$2*1000&lt;$O$5),"nc",IF(($N407*$A407)/($N407-($A407-$C$403/1000))&lt;=0,"infini",($N407*$A407)/($N407-($A407-$C$403/1000))))</f>
        <v>0.6765914719468856</v>
      </c>
      <c r="Q407" s="22">
        <f aca="true" t="shared" si="527" ref="Q407:Q423">IF(OR($C$403/$O$5&lt;2*$C$2,$C$2*1000&lt;$O$5),"nc",IF(P407="infini","infini",P407-O407))</f>
        <v>0.2800812763380484</v>
      </c>
      <c r="R407" s="24">
        <f aca="true" t="shared" si="528" ref="R407:R423">($C$403*($C$403/S$5))/$C$2/1000</f>
        <v>2.546831955922865</v>
      </c>
      <c r="S407" s="23">
        <f aca="true" t="shared" si="529" ref="S407:S423">IF(OR($C$403/$S$5&lt;2*$C$2,$C$2*1000&lt;$S$5),"nc",($R407*$A407)/($R407+($A407-$C$403/1000)))</f>
        <v>0.4239304983258299</v>
      </c>
      <c r="T407" s="22">
        <f aca="true" t="shared" si="530" ref="T407:T423">IF(OR($C$403/$S$5&lt;2*$C$2,$C$2*1000&lt;$S$5),"nc",IF(($R407*$A407)/($R407-($A407-$C$403/1000))&lt;=0,"infini",($R407*$A407)/($R407-($A407-$C$403/1000))))</f>
        <v>0.6093389348135864</v>
      </c>
      <c r="U407" s="22">
        <f aca="true" t="shared" si="531" ref="U407:U423">IF(OR($C$403/$S$5&lt;2*$C$2,$C$2*1000&lt;$S$5),"nc",IF(T407="infini","infini",T407-S407))</f>
        <v>0.18540843648775646</v>
      </c>
      <c r="V407" s="24">
        <f aca="true" t="shared" si="532" ref="V407:V423">($C$403*($C$403/W$5))/$C$2/1000</f>
        <v>3.501893939393939</v>
      </c>
      <c r="W407" s="23">
        <f aca="true" t="shared" si="533" ref="W407:W423">IF(OR($C$403/$W$5&lt;2*$C$2,$C$2*1000&lt;$W$5),"nc",($V407*$A407)/($V407+($A407-$C$403/1000)))</f>
        <v>0.44228185864585684</v>
      </c>
      <c r="X407" s="22">
        <f aca="true" t="shared" si="534" ref="X407:X423">IF(OR($C$403/$W$5&lt;2*$C$2,$C$2*1000&lt;$W$5),"nc",IF(($V407*$A407)/($V407-($A407-$C$403/1000))&lt;=0,"infini",($V407*$A407)/($V407-($A407-$C$403/1000))))</f>
        <v>0.5750436647542084</v>
      </c>
      <c r="Y407" s="22">
        <f aca="true" t="shared" si="535" ref="Y407:Y423">IF(OR($C$403/$W$5&lt;2*$C$2,$C$2*1000&lt;$W$5),"nc",IF(X407="infini","infini",X407-W407))</f>
        <v>0.1327618061083516</v>
      </c>
      <c r="Z407" s="24">
        <f aca="true" t="shared" si="536" ref="Z407:Z423">($C$403*($C$403/AA$5))/$C$2/1000</f>
        <v>5.09366391184573</v>
      </c>
      <c r="AA407" s="23">
        <f aca="true" t="shared" si="537" ref="AA407:AA423">IF(OR($C$403/$AA$5&lt;2*$C$2,$C$2*1000&lt;$AA$5),"nc",($Z407*$A407)/($Z407+($A407-$C$403/1000)))</f>
        <v>0.4588337532898802</v>
      </c>
      <c r="AB407" s="22">
        <f aca="true" t="shared" si="538" ref="AB407:AB423">IF(OR($C$403/$AA$5&lt;2*$C$2,$C$2*1000&lt;$AA$5),"nc",IF(($Z407*$A407)/($Z407-($A407-$C$403/1000))&lt;=0,"infini",($Z407*$A407)/($Z407-($A407-$C$403/1000))))</f>
        <v>0.5492811220188354</v>
      </c>
      <c r="AC407" s="22">
        <f aca="true" t="shared" si="539" ref="AC407:AC423">IF(OR($C$403/$AA$5&lt;2*$C$2,$C$2*1000&lt;$AA$5),"nc",IF(AB407="infini","infini",AB407-AA407))</f>
        <v>0.0904473687289552</v>
      </c>
      <c r="AD407" s="24">
        <f aca="true" t="shared" si="540" ref="AD407:AD423">($C$403*($C$403/AE$5))/$C$2/1000</f>
        <v>7.003787878787878</v>
      </c>
      <c r="AE407" s="23">
        <f aca="true" t="shared" si="541" ref="AE407:AE423">IF(OR($C$403/$AE$5&lt;2*$C$2,$C$2*1000&lt;$AE$5),"nc",($AD407*$A407)/($AD407+($A407-$C$403/1000)))</f>
        <v>0.469373207801597</v>
      </c>
      <c r="AF407" s="22">
        <f aca="true" t="shared" si="542" ref="AF407:AF423">IF(OR($C$403/$AE$5&lt;2*$C$2,$C$2*1000&lt;$AE$5),"nc",IF(($AD407*$A407)/($AD407-($A407-$C$403/1000))&lt;=0,"infini",($AD407*$A407)/($AD407-($A407-$C$403/1000))))</f>
        <v>0.5349026124308012</v>
      </c>
      <c r="AG407" s="22">
        <f aca="true" t="shared" si="543" ref="AG407:AG423">IF(OR($C$403/$AE$5&lt;2*$C$2,$C$2*1000&lt;$AE$5),"nc",IF(AF407="infini","infini",AF407-AE407))</f>
        <v>0.06552940462920415</v>
      </c>
    </row>
    <row r="408" spans="1:33" ht="12.75">
      <c r="A408" s="67">
        <v>0.75</v>
      </c>
      <c r="B408" s="21">
        <f t="shared" si="512"/>
        <v>0.6225589225589225</v>
      </c>
      <c r="C408" s="26" t="str">
        <f t="shared" si="513"/>
        <v>nc</v>
      </c>
      <c r="D408" s="25" t="str">
        <f t="shared" si="514"/>
        <v>nc</v>
      </c>
      <c r="E408" s="25" t="str">
        <f t="shared" si="515"/>
        <v>nc</v>
      </c>
      <c r="F408" s="27">
        <f t="shared" si="516"/>
        <v>0.8754734848484848</v>
      </c>
      <c r="G408" s="26" t="str">
        <f t="shared" si="517"/>
        <v>nc</v>
      </c>
      <c r="H408" s="25" t="str">
        <f t="shared" si="518"/>
        <v>nc</v>
      </c>
      <c r="I408" s="25" t="str">
        <f t="shared" si="519"/>
        <v>nc</v>
      </c>
      <c r="J408" s="27">
        <f t="shared" si="520"/>
        <v>1.245117845117845</v>
      </c>
      <c r="K408" s="26" t="str">
        <f t="shared" si="521"/>
        <v>nc</v>
      </c>
      <c r="L408" s="25" t="str">
        <f t="shared" si="522"/>
        <v>nc</v>
      </c>
      <c r="M408" s="25" t="str">
        <f t="shared" si="523"/>
        <v>nc</v>
      </c>
      <c r="N408" s="27">
        <f t="shared" si="524"/>
        <v>1.7509469696969695</v>
      </c>
      <c r="O408" s="26">
        <f t="shared" si="525"/>
        <v>0.5342711797539829</v>
      </c>
      <c r="P408" s="25">
        <f t="shared" si="526"/>
        <v>1.2579280992155355</v>
      </c>
      <c r="Q408" s="25">
        <f t="shared" si="527"/>
        <v>0.7236569194615526</v>
      </c>
      <c r="R408" s="27">
        <f t="shared" si="528"/>
        <v>2.546831955922865</v>
      </c>
      <c r="S408" s="26">
        <f t="shared" si="529"/>
        <v>0.5870382960205428</v>
      </c>
      <c r="T408" s="25">
        <f t="shared" si="530"/>
        <v>1.038205669160706</v>
      </c>
      <c r="U408" s="25">
        <f t="shared" si="531"/>
        <v>0.4511673731401632</v>
      </c>
      <c r="V408" s="27">
        <f t="shared" si="532"/>
        <v>3.501893939393939</v>
      </c>
      <c r="W408" s="26">
        <f t="shared" si="533"/>
        <v>0.6240167826428161</v>
      </c>
      <c r="X408" s="25">
        <f t="shared" si="534"/>
        <v>0.9397209738538351</v>
      </c>
      <c r="Y408" s="25">
        <f t="shared" si="535"/>
        <v>0.315704191211019</v>
      </c>
      <c r="Z408" s="27">
        <f t="shared" si="536"/>
        <v>5.09366391184573</v>
      </c>
      <c r="AA408" s="26">
        <f t="shared" si="537"/>
        <v>0.6585880499097424</v>
      </c>
      <c r="AB408" s="25">
        <f t="shared" si="538"/>
        <v>0.870877735485528</v>
      </c>
      <c r="AC408" s="25">
        <f t="shared" si="539"/>
        <v>0.21228968557578565</v>
      </c>
      <c r="AD408" s="27">
        <f t="shared" si="540"/>
        <v>7.003787878787878</v>
      </c>
      <c r="AE408" s="26">
        <f t="shared" si="541"/>
        <v>0.6812327082088848</v>
      </c>
      <c r="AF408" s="25">
        <f t="shared" si="542"/>
        <v>0.8342096018171843</v>
      </c>
      <c r="AG408" s="25">
        <f t="shared" si="543"/>
        <v>0.15297689360829947</v>
      </c>
    </row>
    <row r="409" spans="1:33" ht="12.75">
      <c r="A409" s="67">
        <v>1</v>
      </c>
      <c r="B409" s="21">
        <f t="shared" si="512"/>
        <v>0.6225589225589225</v>
      </c>
      <c r="C409" s="23" t="str">
        <f t="shared" si="513"/>
        <v>nc</v>
      </c>
      <c r="D409" s="22" t="str">
        <f t="shared" si="514"/>
        <v>nc</v>
      </c>
      <c r="E409" s="22" t="str">
        <f t="shared" si="515"/>
        <v>nc</v>
      </c>
      <c r="F409" s="24">
        <f t="shared" si="516"/>
        <v>0.8754734848484848</v>
      </c>
      <c r="G409" s="23" t="str">
        <f t="shared" si="517"/>
        <v>nc</v>
      </c>
      <c r="H409" s="22" t="str">
        <f t="shared" si="518"/>
        <v>nc</v>
      </c>
      <c r="I409" s="22" t="str">
        <f t="shared" si="519"/>
        <v>nc</v>
      </c>
      <c r="J409" s="24">
        <f t="shared" si="520"/>
        <v>1.245117845117845</v>
      </c>
      <c r="K409" s="23" t="str">
        <f t="shared" si="521"/>
        <v>nc</v>
      </c>
      <c r="L409" s="22" t="str">
        <f t="shared" si="522"/>
        <v>nc</v>
      </c>
      <c r="M409" s="22" t="str">
        <f t="shared" si="523"/>
        <v>nc</v>
      </c>
      <c r="N409" s="24">
        <f t="shared" si="524"/>
        <v>1.7509469696969695</v>
      </c>
      <c r="O409" s="23">
        <f t="shared" si="525"/>
        <v>0.6465957381332721</v>
      </c>
      <c r="P409" s="22">
        <f t="shared" si="526"/>
        <v>2.2053701777654795</v>
      </c>
      <c r="Q409" s="22">
        <f t="shared" si="527"/>
        <v>1.5587744396322074</v>
      </c>
      <c r="R409" s="24">
        <f t="shared" si="528"/>
        <v>2.546831955922865</v>
      </c>
      <c r="S409" s="23">
        <f t="shared" si="529"/>
        <v>0.7268704629563383</v>
      </c>
      <c r="T409" s="22">
        <f t="shared" si="530"/>
        <v>1.6019504114474041</v>
      </c>
      <c r="U409" s="22">
        <f t="shared" si="531"/>
        <v>0.8750799484910659</v>
      </c>
      <c r="V409" s="24">
        <f t="shared" si="532"/>
        <v>3.501893939393939</v>
      </c>
      <c r="W409" s="23">
        <f t="shared" si="533"/>
        <v>0.7853727823519216</v>
      </c>
      <c r="X409" s="22">
        <f t="shared" si="534"/>
        <v>1.3760471056125456</v>
      </c>
      <c r="Y409" s="22">
        <f t="shared" si="535"/>
        <v>0.590674323260624</v>
      </c>
      <c r="Z409" s="24">
        <f t="shared" si="536"/>
        <v>5.09366391184573</v>
      </c>
      <c r="AA409" s="23">
        <f t="shared" si="537"/>
        <v>0.8418355383900226</v>
      </c>
      <c r="AB409" s="22">
        <f t="shared" si="538"/>
        <v>1.2313458430257145</v>
      </c>
      <c r="AC409" s="22">
        <f t="shared" si="539"/>
        <v>0.3895103046356919</v>
      </c>
      <c r="AD409" s="24">
        <f t="shared" si="540"/>
        <v>7.003787878787878</v>
      </c>
      <c r="AE409" s="23">
        <f t="shared" si="541"/>
        <v>0.8797857681210174</v>
      </c>
      <c r="AF409" s="22">
        <f t="shared" si="542"/>
        <v>1.1582658461291746</v>
      </c>
      <c r="AG409" s="22">
        <f t="shared" si="543"/>
        <v>0.2784800780081572</v>
      </c>
    </row>
    <row r="410" spans="1:33" ht="12.75">
      <c r="A410" s="67">
        <v>1.25</v>
      </c>
      <c r="B410" s="21">
        <f t="shared" si="512"/>
        <v>0.6225589225589225</v>
      </c>
      <c r="C410" s="26" t="str">
        <f t="shared" si="513"/>
        <v>nc</v>
      </c>
      <c r="D410" s="25" t="str">
        <f t="shared" si="514"/>
        <v>nc</v>
      </c>
      <c r="E410" s="25" t="str">
        <f t="shared" si="515"/>
        <v>nc</v>
      </c>
      <c r="F410" s="27">
        <f t="shared" si="516"/>
        <v>0.8754734848484848</v>
      </c>
      <c r="G410" s="26" t="str">
        <f t="shared" si="517"/>
        <v>nc</v>
      </c>
      <c r="H410" s="25" t="str">
        <f t="shared" si="518"/>
        <v>nc</v>
      </c>
      <c r="I410" s="25" t="str">
        <f t="shared" si="519"/>
        <v>nc</v>
      </c>
      <c r="J410" s="27">
        <f t="shared" si="520"/>
        <v>1.245117845117845</v>
      </c>
      <c r="K410" s="26" t="str">
        <f t="shared" si="521"/>
        <v>nc</v>
      </c>
      <c r="L410" s="25" t="str">
        <f t="shared" si="522"/>
        <v>nc</v>
      </c>
      <c r="M410" s="25" t="str">
        <f t="shared" si="523"/>
        <v>nc</v>
      </c>
      <c r="N410" s="27">
        <f t="shared" si="524"/>
        <v>1.7509469696969695</v>
      </c>
      <c r="O410" s="26">
        <f t="shared" si="525"/>
        <v>0.7399333843856688</v>
      </c>
      <c r="P410" s="25">
        <f t="shared" si="526"/>
        <v>4.0237078870767835</v>
      </c>
      <c r="Q410" s="25">
        <f t="shared" si="527"/>
        <v>3.2837745026911147</v>
      </c>
      <c r="R410" s="27">
        <f t="shared" si="528"/>
        <v>2.546831955922865</v>
      </c>
      <c r="S410" s="26">
        <f t="shared" si="529"/>
        <v>0.8480773732773342</v>
      </c>
      <c r="T410" s="25">
        <f t="shared" si="530"/>
        <v>2.3760740522947046</v>
      </c>
      <c r="U410" s="25">
        <f t="shared" si="531"/>
        <v>1.5279966790173702</v>
      </c>
      <c r="V410" s="27">
        <f t="shared" si="532"/>
        <v>3.501893939393939</v>
      </c>
      <c r="W410" s="26">
        <f t="shared" si="533"/>
        <v>0.9295956716336268</v>
      </c>
      <c r="X410" s="25">
        <f t="shared" si="534"/>
        <v>1.9074377900873485</v>
      </c>
      <c r="Y410" s="25">
        <f t="shared" si="535"/>
        <v>0.9778421184537217</v>
      </c>
      <c r="Z410" s="27">
        <f t="shared" si="536"/>
        <v>5.09366391184573</v>
      </c>
      <c r="AA410" s="26">
        <f t="shared" si="537"/>
        <v>1.01054110787223</v>
      </c>
      <c r="AB410" s="25">
        <f t="shared" si="538"/>
        <v>1.6381863814881572</v>
      </c>
      <c r="AC410" s="25">
        <f t="shared" si="539"/>
        <v>0.6276452736159273</v>
      </c>
      <c r="AD410" s="27">
        <f t="shared" si="540"/>
        <v>7.003787878787878</v>
      </c>
      <c r="AE410" s="26">
        <f t="shared" si="541"/>
        <v>1.066247840977871</v>
      </c>
      <c r="AF410" s="25">
        <f t="shared" si="542"/>
        <v>1.5102734534277082</v>
      </c>
      <c r="AG410" s="25">
        <f t="shared" si="543"/>
        <v>0.4440256124498372</v>
      </c>
    </row>
    <row r="411" spans="1:33" ht="12.75">
      <c r="A411" s="67">
        <v>1.5</v>
      </c>
      <c r="B411" s="21">
        <f t="shared" si="512"/>
        <v>0.6225589225589225</v>
      </c>
      <c r="C411" s="23" t="str">
        <f t="shared" si="513"/>
        <v>nc</v>
      </c>
      <c r="D411" s="22" t="str">
        <f t="shared" si="514"/>
        <v>nc</v>
      </c>
      <c r="E411" s="22" t="str">
        <f t="shared" si="515"/>
        <v>nc</v>
      </c>
      <c r="F411" s="24">
        <f t="shared" si="516"/>
        <v>0.8754734848484848</v>
      </c>
      <c r="G411" s="23" t="str">
        <f t="shared" si="517"/>
        <v>nc</v>
      </c>
      <c r="H411" s="22" t="str">
        <f t="shared" si="518"/>
        <v>nc</v>
      </c>
      <c r="I411" s="22" t="str">
        <f t="shared" si="519"/>
        <v>nc</v>
      </c>
      <c r="J411" s="24">
        <f t="shared" si="520"/>
        <v>1.245117845117845</v>
      </c>
      <c r="K411" s="23" t="str">
        <f t="shared" si="521"/>
        <v>nc</v>
      </c>
      <c r="L411" s="22" t="str">
        <f t="shared" si="522"/>
        <v>nc</v>
      </c>
      <c r="M411" s="22" t="str">
        <f t="shared" si="523"/>
        <v>nc</v>
      </c>
      <c r="N411" s="24">
        <f t="shared" si="524"/>
        <v>1.7509469696969695</v>
      </c>
      <c r="O411" s="23">
        <f t="shared" si="525"/>
        <v>0.8187231520206683</v>
      </c>
      <c r="P411" s="22">
        <f t="shared" si="526"/>
        <v>8.935014561480381</v>
      </c>
      <c r="Q411" s="22">
        <f t="shared" si="527"/>
        <v>8.116291409459713</v>
      </c>
      <c r="R411" s="24">
        <f t="shared" si="528"/>
        <v>2.546831955922865</v>
      </c>
      <c r="S411" s="23">
        <f t="shared" si="529"/>
        <v>0.9541479202774751</v>
      </c>
      <c r="T411" s="22">
        <f t="shared" si="530"/>
        <v>3.505355034895566</v>
      </c>
      <c r="U411" s="22">
        <f t="shared" si="531"/>
        <v>2.5512071146180912</v>
      </c>
      <c r="V411" s="24">
        <f t="shared" si="532"/>
        <v>3.501893939393939</v>
      </c>
      <c r="W411" s="23">
        <f t="shared" si="533"/>
        <v>1.0592767204319145</v>
      </c>
      <c r="X411" s="22">
        <f t="shared" si="534"/>
        <v>2.568759585960597</v>
      </c>
      <c r="Y411" s="22">
        <f t="shared" si="535"/>
        <v>1.5094828655286825</v>
      </c>
      <c r="Z411" s="24">
        <f t="shared" si="536"/>
        <v>5.09366391184573</v>
      </c>
      <c r="AA411" s="23">
        <f t="shared" si="537"/>
        <v>1.1663696948262137</v>
      </c>
      <c r="AB411" s="22">
        <f t="shared" si="538"/>
        <v>2.100962875035319</v>
      </c>
      <c r="AC411" s="22">
        <f t="shared" si="539"/>
        <v>0.9345931802091052</v>
      </c>
      <c r="AD411" s="24">
        <f t="shared" si="540"/>
        <v>7.003787878787878</v>
      </c>
      <c r="AE411" s="23">
        <f t="shared" si="541"/>
        <v>1.2416907229787324</v>
      </c>
      <c r="AF411" s="22">
        <f t="shared" si="542"/>
        <v>1.8940118222940932</v>
      </c>
      <c r="AG411" s="22">
        <f t="shared" si="543"/>
        <v>0.6523210993153608</v>
      </c>
    </row>
    <row r="412" spans="1:33" ht="12.75">
      <c r="A412" s="67">
        <v>1.75</v>
      </c>
      <c r="B412" s="21">
        <f t="shared" si="512"/>
        <v>0.6225589225589225</v>
      </c>
      <c r="C412" s="26" t="str">
        <f t="shared" si="513"/>
        <v>nc</v>
      </c>
      <c r="D412" s="25" t="str">
        <f t="shared" si="514"/>
        <v>nc</v>
      </c>
      <c r="E412" s="25" t="str">
        <f t="shared" si="515"/>
        <v>nc</v>
      </c>
      <c r="F412" s="27">
        <f t="shared" si="516"/>
        <v>0.8754734848484848</v>
      </c>
      <c r="G412" s="26" t="str">
        <f t="shared" si="517"/>
        <v>nc</v>
      </c>
      <c r="H412" s="25" t="str">
        <f t="shared" si="518"/>
        <v>nc</v>
      </c>
      <c r="I412" s="25" t="str">
        <f t="shared" si="519"/>
        <v>nc</v>
      </c>
      <c r="J412" s="27">
        <f t="shared" si="520"/>
        <v>1.245117845117845</v>
      </c>
      <c r="K412" s="26" t="str">
        <f t="shared" si="521"/>
        <v>nc</v>
      </c>
      <c r="L412" s="25" t="str">
        <f t="shared" si="522"/>
        <v>nc</v>
      </c>
      <c r="M412" s="25" t="str">
        <f t="shared" si="523"/>
        <v>nc</v>
      </c>
      <c r="N412" s="27">
        <f t="shared" si="524"/>
        <v>1.7509469696969695</v>
      </c>
      <c r="O412" s="26">
        <f t="shared" si="525"/>
        <v>0.8861203551765915</v>
      </c>
      <c r="P412" s="25">
        <f t="shared" si="526"/>
        <v>69.72397000517195</v>
      </c>
      <c r="Q412" s="25">
        <f t="shared" si="527"/>
        <v>68.83784964999536</v>
      </c>
      <c r="R412" s="27">
        <f t="shared" si="528"/>
        <v>2.546831955922865</v>
      </c>
      <c r="S412" s="26">
        <f t="shared" si="529"/>
        <v>1.047750820682826</v>
      </c>
      <c r="T412" s="25">
        <f t="shared" si="530"/>
        <v>5.306961578959454</v>
      </c>
      <c r="U412" s="25">
        <f t="shared" si="531"/>
        <v>4.259210758276628</v>
      </c>
      <c r="V412" s="27">
        <f t="shared" si="532"/>
        <v>3.501893939393939</v>
      </c>
      <c r="W412" s="26">
        <f t="shared" si="533"/>
        <v>1.176509728407415</v>
      </c>
      <c r="X412" s="25">
        <f t="shared" si="534"/>
        <v>3.4143044663734674</v>
      </c>
      <c r="Y412" s="25">
        <f t="shared" si="535"/>
        <v>2.2377947379660523</v>
      </c>
      <c r="Z412" s="27">
        <f t="shared" si="536"/>
        <v>5.09366391184573</v>
      </c>
      <c r="AA412" s="26">
        <f t="shared" si="537"/>
        <v>1.3107414160260644</v>
      </c>
      <c r="AB412" s="25">
        <f t="shared" si="538"/>
        <v>2.6320627253715148</v>
      </c>
      <c r="AC412" s="25">
        <f t="shared" si="539"/>
        <v>1.3213213093454503</v>
      </c>
      <c r="AD412" s="27">
        <f t="shared" si="540"/>
        <v>7.003787878787878</v>
      </c>
      <c r="AE412" s="26">
        <f t="shared" si="541"/>
        <v>1.407063167928309</v>
      </c>
      <c r="AF412" s="25">
        <f t="shared" si="542"/>
        <v>2.3139738778218932</v>
      </c>
      <c r="AG412" s="25">
        <f t="shared" si="543"/>
        <v>0.9069107098935842</v>
      </c>
    </row>
    <row r="413" spans="1:33" ht="12.75">
      <c r="A413" s="67">
        <v>2</v>
      </c>
      <c r="B413" s="21">
        <f t="shared" si="512"/>
        <v>0.6225589225589225</v>
      </c>
      <c r="C413" s="23" t="str">
        <f t="shared" si="513"/>
        <v>nc</v>
      </c>
      <c r="D413" s="22" t="str">
        <f t="shared" si="514"/>
        <v>nc</v>
      </c>
      <c r="E413" s="22" t="str">
        <f t="shared" si="515"/>
        <v>nc</v>
      </c>
      <c r="F413" s="24">
        <f t="shared" si="516"/>
        <v>0.8754734848484848</v>
      </c>
      <c r="G413" s="23" t="str">
        <f t="shared" si="517"/>
        <v>nc</v>
      </c>
      <c r="H413" s="22" t="str">
        <f t="shared" si="518"/>
        <v>nc</v>
      </c>
      <c r="I413" s="22" t="str">
        <f t="shared" si="519"/>
        <v>nc</v>
      </c>
      <c r="J413" s="24">
        <f t="shared" si="520"/>
        <v>1.245117845117845</v>
      </c>
      <c r="K413" s="23" t="str">
        <f t="shared" si="521"/>
        <v>nc</v>
      </c>
      <c r="L413" s="22" t="str">
        <f t="shared" si="522"/>
        <v>nc</v>
      </c>
      <c r="M413" s="22" t="str">
        <f t="shared" si="523"/>
        <v>nc</v>
      </c>
      <c r="N413" s="24">
        <f t="shared" si="524"/>
        <v>1.7509469696969695</v>
      </c>
      <c r="O413" s="23">
        <f t="shared" si="525"/>
        <v>0.9444293481036838</v>
      </c>
      <c r="P413" s="22" t="str">
        <f t="shared" si="526"/>
        <v>infini</v>
      </c>
      <c r="Q413" s="22" t="str">
        <f t="shared" si="527"/>
        <v>infini</v>
      </c>
      <c r="R413" s="24">
        <f t="shared" si="528"/>
        <v>2.546831955922865</v>
      </c>
      <c r="S413" s="23">
        <f t="shared" si="529"/>
        <v>1.1309622476360808</v>
      </c>
      <c r="T413" s="22">
        <f t="shared" si="530"/>
        <v>8.635788313429144</v>
      </c>
      <c r="U413" s="22">
        <f t="shared" si="531"/>
        <v>7.504826065793063</v>
      </c>
      <c r="V413" s="24">
        <f t="shared" si="532"/>
        <v>3.501893939393939</v>
      </c>
      <c r="W413" s="23">
        <f t="shared" si="533"/>
        <v>1.2830049377301984</v>
      </c>
      <c r="X413" s="22">
        <f t="shared" si="534"/>
        <v>4.533507252630857</v>
      </c>
      <c r="Y413" s="22">
        <f t="shared" si="535"/>
        <v>3.2505023149006584</v>
      </c>
      <c r="Z413" s="24">
        <f t="shared" si="536"/>
        <v>5.09366391184573</v>
      </c>
      <c r="AA413" s="23">
        <f t="shared" si="537"/>
        <v>1.444874972210186</v>
      </c>
      <c r="AB413" s="22">
        <f t="shared" si="538"/>
        <v>3.2478225624424186</v>
      </c>
      <c r="AC413" s="22">
        <f t="shared" si="539"/>
        <v>1.8029475902322327</v>
      </c>
      <c r="AD413" s="24">
        <f t="shared" si="540"/>
        <v>7.003787878787878</v>
      </c>
      <c r="AE413" s="23">
        <f t="shared" si="541"/>
        <v>1.563208051240083</v>
      </c>
      <c r="AF413" s="22">
        <f t="shared" si="542"/>
        <v>2.7755427995004323</v>
      </c>
      <c r="AG413" s="22">
        <f t="shared" si="543"/>
        <v>1.2123347482603493</v>
      </c>
    </row>
    <row r="414" spans="1:33" ht="12.75">
      <c r="A414" s="67">
        <v>2.25</v>
      </c>
      <c r="B414" s="21">
        <f t="shared" si="512"/>
        <v>0.6225589225589225</v>
      </c>
      <c r="C414" s="26" t="str">
        <f t="shared" si="513"/>
        <v>nc</v>
      </c>
      <c r="D414" s="25" t="str">
        <f t="shared" si="514"/>
        <v>nc</v>
      </c>
      <c r="E414" s="25" t="str">
        <f t="shared" si="515"/>
        <v>nc</v>
      </c>
      <c r="F414" s="27">
        <f t="shared" si="516"/>
        <v>0.8754734848484848</v>
      </c>
      <c r="G414" s="26" t="str">
        <f t="shared" si="517"/>
        <v>nc</v>
      </c>
      <c r="H414" s="25" t="str">
        <f t="shared" si="518"/>
        <v>nc</v>
      </c>
      <c r="I414" s="25" t="str">
        <f t="shared" si="519"/>
        <v>nc</v>
      </c>
      <c r="J414" s="27">
        <f t="shared" si="520"/>
        <v>1.245117845117845</v>
      </c>
      <c r="K414" s="26" t="str">
        <f t="shared" si="521"/>
        <v>nc</v>
      </c>
      <c r="L414" s="25" t="str">
        <f t="shared" si="522"/>
        <v>nc</v>
      </c>
      <c r="M414" s="25" t="str">
        <f t="shared" si="523"/>
        <v>nc</v>
      </c>
      <c r="N414" s="27">
        <f t="shared" si="524"/>
        <v>1.7509469696969695</v>
      </c>
      <c r="O414" s="26">
        <f t="shared" si="525"/>
        <v>0.9953722755713954</v>
      </c>
      <c r="P414" s="25" t="str">
        <f t="shared" si="526"/>
        <v>infini</v>
      </c>
      <c r="Q414" s="25" t="str">
        <f t="shared" si="527"/>
        <v>infini</v>
      </c>
      <c r="R414" s="27">
        <f t="shared" si="528"/>
        <v>2.546831955922865</v>
      </c>
      <c r="S414" s="26">
        <f t="shared" si="529"/>
        <v>1.2054216375248388</v>
      </c>
      <c r="T414" s="25">
        <f t="shared" si="530"/>
        <v>16.862369182629557</v>
      </c>
      <c r="U414" s="25">
        <f t="shared" si="531"/>
        <v>15.656947545104718</v>
      </c>
      <c r="V414" s="27">
        <f t="shared" si="532"/>
        <v>3.501893939393939</v>
      </c>
      <c r="W414" s="26">
        <f t="shared" si="533"/>
        <v>1.3801730155233594</v>
      </c>
      <c r="X414" s="25">
        <f t="shared" si="534"/>
        <v>6.084870060728035</v>
      </c>
      <c r="Y414" s="25">
        <f t="shared" si="535"/>
        <v>4.704697045204675</v>
      </c>
      <c r="Z414" s="27">
        <f t="shared" si="536"/>
        <v>5.09366391184573</v>
      </c>
      <c r="AA414" s="26">
        <f t="shared" si="537"/>
        <v>1.569822133992116</v>
      </c>
      <c r="AB414" s="25">
        <f t="shared" si="538"/>
        <v>3.970238362222398</v>
      </c>
      <c r="AC414" s="25">
        <f t="shared" si="539"/>
        <v>2.400416228230282</v>
      </c>
      <c r="AD414" s="27">
        <f t="shared" si="540"/>
        <v>7.003787878787878</v>
      </c>
      <c r="AE414" s="26">
        <f t="shared" si="541"/>
        <v>1.7108767387385015</v>
      </c>
      <c r="AF414" s="25">
        <f t="shared" si="542"/>
        <v>3.285224013544417</v>
      </c>
      <c r="AG414" s="25">
        <f t="shared" si="543"/>
        <v>1.5743472748059155</v>
      </c>
    </row>
    <row r="415" spans="1:33" ht="12.75">
      <c r="A415" s="67">
        <v>2.75</v>
      </c>
      <c r="B415" s="21">
        <f t="shared" si="512"/>
        <v>0.6225589225589225</v>
      </c>
      <c r="C415" s="23" t="str">
        <f t="shared" si="513"/>
        <v>nc</v>
      </c>
      <c r="D415" s="22" t="str">
        <f t="shared" si="514"/>
        <v>nc</v>
      </c>
      <c r="E415" s="22" t="str">
        <f t="shared" si="515"/>
        <v>nc</v>
      </c>
      <c r="F415" s="24">
        <f t="shared" si="516"/>
        <v>0.8754734848484848</v>
      </c>
      <c r="G415" s="23" t="str">
        <f t="shared" si="517"/>
        <v>nc</v>
      </c>
      <c r="H415" s="22" t="str">
        <f t="shared" si="518"/>
        <v>nc</v>
      </c>
      <c r="I415" s="22" t="str">
        <f t="shared" si="519"/>
        <v>nc</v>
      </c>
      <c r="J415" s="24">
        <f t="shared" si="520"/>
        <v>1.245117845117845</v>
      </c>
      <c r="K415" s="23" t="str">
        <f t="shared" si="521"/>
        <v>nc</v>
      </c>
      <c r="L415" s="22" t="str">
        <f t="shared" si="522"/>
        <v>nc</v>
      </c>
      <c r="M415" s="22" t="str">
        <f t="shared" si="523"/>
        <v>nc</v>
      </c>
      <c r="N415" s="24">
        <f t="shared" si="524"/>
        <v>1.7509469696969695</v>
      </c>
      <c r="O415" s="23">
        <f t="shared" si="525"/>
        <v>1.080116968505342</v>
      </c>
      <c r="P415" s="22" t="str">
        <f t="shared" si="526"/>
        <v>infini</v>
      </c>
      <c r="Q415" s="22" t="str">
        <f t="shared" si="527"/>
        <v>infini</v>
      </c>
      <c r="R415" s="24">
        <f t="shared" si="528"/>
        <v>2.546831955922865</v>
      </c>
      <c r="S415" s="23">
        <f t="shared" si="529"/>
        <v>1.3330818224766812</v>
      </c>
      <c r="T415" s="22" t="str">
        <f t="shared" si="530"/>
        <v>infini</v>
      </c>
      <c r="U415" s="22" t="str">
        <f t="shared" si="531"/>
        <v>infini</v>
      </c>
      <c r="V415" s="24">
        <f t="shared" si="532"/>
        <v>3.501893939393939</v>
      </c>
      <c r="W415" s="23">
        <f t="shared" si="533"/>
        <v>1.5510344398431382</v>
      </c>
      <c r="X415" s="22">
        <f t="shared" si="534"/>
        <v>12.115085870041746</v>
      </c>
      <c r="Y415" s="22">
        <f t="shared" si="535"/>
        <v>10.564051430198608</v>
      </c>
      <c r="Z415" s="24">
        <f t="shared" si="536"/>
        <v>5.09366391184573</v>
      </c>
      <c r="AA415" s="23">
        <f t="shared" si="537"/>
        <v>1.7956902022537462</v>
      </c>
      <c r="AB415" s="22">
        <f t="shared" si="538"/>
        <v>5.869102762249829</v>
      </c>
      <c r="AC415" s="22">
        <f t="shared" si="539"/>
        <v>4.073412559996083</v>
      </c>
      <c r="AD415" s="24">
        <f t="shared" si="540"/>
        <v>7.003787878787878</v>
      </c>
      <c r="AE415" s="23">
        <f t="shared" si="541"/>
        <v>1.983404117882018</v>
      </c>
      <c r="AF415" s="22">
        <f t="shared" si="542"/>
        <v>4.482515127579446</v>
      </c>
      <c r="AG415" s="22">
        <f t="shared" si="543"/>
        <v>2.499111009697428</v>
      </c>
    </row>
    <row r="416" spans="1:33" ht="12.75">
      <c r="A416" s="67">
        <v>3</v>
      </c>
      <c r="B416" s="21">
        <f t="shared" si="512"/>
        <v>0.6225589225589225</v>
      </c>
      <c r="C416" s="26" t="str">
        <f t="shared" si="513"/>
        <v>nc</v>
      </c>
      <c r="D416" s="25" t="str">
        <f t="shared" si="514"/>
        <v>nc</v>
      </c>
      <c r="E416" s="25" t="str">
        <f t="shared" si="515"/>
        <v>nc</v>
      </c>
      <c r="F416" s="27">
        <f t="shared" si="516"/>
        <v>0.8754734848484848</v>
      </c>
      <c r="G416" s="26" t="str">
        <f t="shared" si="517"/>
        <v>nc</v>
      </c>
      <c r="H416" s="25" t="str">
        <f t="shared" si="518"/>
        <v>nc</v>
      </c>
      <c r="I416" s="25" t="str">
        <f t="shared" si="519"/>
        <v>nc</v>
      </c>
      <c r="J416" s="27">
        <f t="shared" si="520"/>
        <v>1.245117845117845</v>
      </c>
      <c r="K416" s="26" t="str">
        <f t="shared" si="521"/>
        <v>nc</v>
      </c>
      <c r="L416" s="25" t="str">
        <f t="shared" si="522"/>
        <v>nc</v>
      </c>
      <c r="M416" s="25" t="str">
        <f t="shared" si="523"/>
        <v>nc</v>
      </c>
      <c r="N416" s="27">
        <f t="shared" si="524"/>
        <v>1.7509469696969695</v>
      </c>
      <c r="O416" s="26">
        <f t="shared" si="525"/>
        <v>1.1157391837463733</v>
      </c>
      <c r="P416" s="25" t="str">
        <f t="shared" si="526"/>
        <v>infini</v>
      </c>
      <c r="Q416" s="25" t="str">
        <f t="shared" si="527"/>
        <v>infini</v>
      </c>
      <c r="R416" s="27">
        <f t="shared" si="528"/>
        <v>2.546831955922865</v>
      </c>
      <c r="S416" s="26">
        <f t="shared" si="529"/>
        <v>1.3882138715275258</v>
      </c>
      <c r="T416" s="25" t="str">
        <f t="shared" si="530"/>
        <v>infini</v>
      </c>
      <c r="U416" s="25" t="str">
        <f t="shared" si="531"/>
        <v>infini</v>
      </c>
      <c r="V416" s="27">
        <f t="shared" si="532"/>
        <v>3.501893939393939</v>
      </c>
      <c r="W416" s="26">
        <f t="shared" si="533"/>
        <v>1.6265450271765267</v>
      </c>
      <c r="X416" s="25">
        <f t="shared" si="534"/>
        <v>19.28023246114062</v>
      </c>
      <c r="Y416" s="25">
        <f t="shared" si="535"/>
        <v>17.653687433964095</v>
      </c>
      <c r="Z416" s="27">
        <f t="shared" si="536"/>
        <v>5.09366391184573</v>
      </c>
      <c r="AA416" s="26">
        <f t="shared" si="537"/>
        <v>1.8981032996611336</v>
      </c>
      <c r="AB416" s="25">
        <f t="shared" si="538"/>
        <v>7.151799424710131</v>
      </c>
      <c r="AC416" s="25">
        <f t="shared" si="539"/>
        <v>5.253696125048997</v>
      </c>
      <c r="AD416" s="27">
        <f t="shared" si="540"/>
        <v>7.003787878787878</v>
      </c>
      <c r="AE416" s="26">
        <f t="shared" si="541"/>
        <v>2.109407799066643</v>
      </c>
      <c r="AF416" s="25">
        <f t="shared" si="542"/>
        <v>5.192108967830827</v>
      </c>
      <c r="AG416" s="25">
        <f t="shared" si="543"/>
        <v>3.082701168764184</v>
      </c>
    </row>
    <row r="417" spans="1:33" ht="12.75">
      <c r="A417" s="67">
        <v>4</v>
      </c>
      <c r="B417" s="21">
        <f t="shared" si="512"/>
        <v>0.6225589225589225</v>
      </c>
      <c r="C417" s="23" t="str">
        <f t="shared" si="513"/>
        <v>nc</v>
      </c>
      <c r="D417" s="22" t="str">
        <f t="shared" si="514"/>
        <v>nc</v>
      </c>
      <c r="E417" s="22" t="str">
        <f t="shared" si="515"/>
        <v>nc</v>
      </c>
      <c r="F417" s="24">
        <f t="shared" si="516"/>
        <v>0.8754734848484848</v>
      </c>
      <c r="G417" s="23" t="str">
        <f t="shared" si="517"/>
        <v>nc</v>
      </c>
      <c r="H417" s="22" t="str">
        <f t="shared" si="518"/>
        <v>nc</v>
      </c>
      <c r="I417" s="22" t="str">
        <f t="shared" si="519"/>
        <v>nc</v>
      </c>
      <c r="J417" s="24">
        <f t="shared" si="520"/>
        <v>1.245117845117845</v>
      </c>
      <c r="K417" s="23" t="str">
        <f t="shared" si="521"/>
        <v>nc</v>
      </c>
      <c r="L417" s="22" t="str">
        <f t="shared" si="522"/>
        <v>nc</v>
      </c>
      <c r="M417" s="22" t="str">
        <f t="shared" si="523"/>
        <v>nc</v>
      </c>
      <c r="N417" s="24">
        <f t="shared" si="524"/>
        <v>1.7509469696969695</v>
      </c>
      <c r="O417" s="23">
        <f t="shared" si="525"/>
        <v>1.2270239923339203</v>
      </c>
      <c r="P417" s="22" t="str">
        <f t="shared" si="526"/>
        <v>infini</v>
      </c>
      <c r="Q417" s="22" t="str">
        <f t="shared" si="527"/>
        <v>infini</v>
      </c>
      <c r="R417" s="24">
        <f t="shared" si="528"/>
        <v>2.546831955922865</v>
      </c>
      <c r="S417" s="23">
        <f t="shared" si="529"/>
        <v>1.566357786107025</v>
      </c>
      <c r="T417" s="22" t="str">
        <f t="shared" si="530"/>
        <v>infini</v>
      </c>
      <c r="U417" s="22" t="str">
        <f t="shared" si="531"/>
        <v>infini</v>
      </c>
      <c r="V417" s="24">
        <f t="shared" si="532"/>
        <v>3.501893939393939</v>
      </c>
      <c r="W417" s="23">
        <f t="shared" si="533"/>
        <v>1.8779695584080018</v>
      </c>
      <c r="X417" s="22" t="str">
        <f t="shared" si="534"/>
        <v>infini</v>
      </c>
      <c r="Y417" s="22" t="str">
        <f t="shared" si="535"/>
        <v>infini</v>
      </c>
      <c r="Z417" s="24">
        <f t="shared" si="536"/>
        <v>5.09366391184573</v>
      </c>
      <c r="AA417" s="23">
        <f t="shared" si="537"/>
        <v>2.2511780180806484</v>
      </c>
      <c r="AB417" s="22">
        <f t="shared" si="538"/>
        <v>17.924960434697255</v>
      </c>
      <c r="AC417" s="22">
        <f t="shared" si="539"/>
        <v>15.673782416616607</v>
      </c>
      <c r="AD417" s="24">
        <f t="shared" si="540"/>
        <v>7.003787878787878</v>
      </c>
      <c r="AE417" s="23">
        <f t="shared" si="541"/>
        <v>2.5559432246078306</v>
      </c>
      <c r="AF417" s="22">
        <f t="shared" si="542"/>
        <v>9.194979312539784</v>
      </c>
      <c r="AG417" s="22">
        <f t="shared" si="543"/>
        <v>6.639036087931954</v>
      </c>
    </row>
    <row r="418" spans="1:33" ht="12.75">
      <c r="A418" s="67">
        <v>5</v>
      </c>
      <c r="B418" s="21">
        <f t="shared" si="512"/>
        <v>0.6225589225589225</v>
      </c>
      <c r="C418" s="26" t="str">
        <f t="shared" si="513"/>
        <v>nc</v>
      </c>
      <c r="D418" s="25" t="str">
        <f t="shared" si="514"/>
        <v>nc</v>
      </c>
      <c r="E418" s="25" t="str">
        <f t="shared" si="515"/>
        <v>nc</v>
      </c>
      <c r="F418" s="27">
        <f t="shared" si="516"/>
        <v>0.8754734848484848</v>
      </c>
      <c r="G418" s="26" t="str">
        <f t="shared" si="517"/>
        <v>nc</v>
      </c>
      <c r="H418" s="25" t="str">
        <f t="shared" si="518"/>
        <v>nc</v>
      </c>
      <c r="I418" s="25" t="str">
        <f t="shared" si="519"/>
        <v>nc</v>
      </c>
      <c r="J418" s="27">
        <f t="shared" si="520"/>
        <v>1.245117845117845</v>
      </c>
      <c r="K418" s="26" t="str">
        <f t="shared" si="521"/>
        <v>nc</v>
      </c>
      <c r="L418" s="25" t="str">
        <f t="shared" si="522"/>
        <v>nc</v>
      </c>
      <c r="M418" s="25" t="str">
        <f t="shared" si="523"/>
        <v>nc</v>
      </c>
      <c r="N418" s="27">
        <f t="shared" si="524"/>
        <v>1.7509469696969695</v>
      </c>
      <c r="O418" s="26">
        <f t="shared" si="525"/>
        <v>1.3051288103549723</v>
      </c>
      <c r="P418" s="25" t="str">
        <f t="shared" si="526"/>
        <v>infini</v>
      </c>
      <c r="Q418" s="25" t="str">
        <f t="shared" si="527"/>
        <v>infini</v>
      </c>
      <c r="R418" s="27">
        <f t="shared" si="528"/>
        <v>2.546831955922865</v>
      </c>
      <c r="S418" s="26">
        <f t="shared" si="529"/>
        <v>1.6970209160351866</v>
      </c>
      <c r="T418" s="25" t="str">
        <f t="shared" si="530"/>
        <v>infini</v>
      </c>
      <c r="U418" s="25" t="str">
        <f t="shared" si="531"/>
        <v>infini</v>
      </c>
      <c r="V418" s="27">
        <f t="shared" si="532"/>
        <v>3.501893939393939</v>
      </c>
      <c r="W418" s="26">
        <f t="shared" si="533"/>
        <v>2.0699478941834575</v>
      </c>
      <c r="X418" s="25" t="str">
        <f t="shared" si="534"/>
        <v>infini</v>
      </c>
      <c r="Y418" s="25" t="str">
        <f t="shared" si="535"/>
        <v>infini</v>
      </c>
      <c r="Z418" s="27">
        <f t="shared" si="536"/>
        <v>5.09366391184573</v>
      </c>
      <c r="AA418" s="26">
        <f t="shared" si="537"/>
        <v>2.5339937523143763</v>
      </c>
      <c r="AB418" s="25">
        <f t="shared" si="538"/>
        <v>186.3573141970207</v>
      </c>
      <c r="AC418" s="25">
        <f t="shared" si="539"/>
        <v>183.82332044470633</v>
      </c>
      <c r="AD418" s="27">
        <f t="shared" si="540"/>
        <v>7.003787878787878</v>
      </c>
      <c r="AE418" s="26">
        <f t="shared" si="541"/>
        <v>2.927812093051537</v>
      </c>
      <c r="AF418" s="25">
        <f t="shared" si="542"/>
        <v>17.109217695132067</v>
      </c>
      <c r="AG418" s="25">
        <f t="shared" si="543"/>
        <v>14.18140560208053</v>
      </c>
    </row>
    <row r="419" spans="1:33" ht="12.75">
      <c r="A419" s="67">
        <v>10</v>
      </c>
      <c r="B419" s="21">
        <f t="shared" si="512"/>
        <v>0.6225589225589225</v>
      </c>
      <c r="C419" s="23" t="str">
        <f t="shared" si="513"/>
        <v>nc</v>
      </c>
      <c r="D419" s="22" t="str">
        <f t="shared" si="514"/>
        <v>nc</v>
      </c>
      <c r="E419" s="22" t="str">
        <f t="shared" si="515"/>
        <v>nc</v>
      </c>
      <c r="F419" s="24">
        <f t="shared" si="516"/>
        <v>0.8754734848484848</v>
      </c>
      <c r="G419" s="23" t="str">
        <f t="shared" si="517"/>
        <v>nc</v>
      </c>
      <c r="H419" s="22" t="str">
        <f t="shared" si="518"/>
        <v>nc</v>
      </c>
      <c r="I419" s="22" t="str">
        <f t="shared" si="519"/>
        <v>nc</v>
      </c>
      <c r="J419" s="24">
        <f t="shared" si="520"/>
        <v>1.245117845117845</v>
      </c>
      <c r="K419" s="23" t="str">
        <f t="shared" si="521"/>
        <v>nc</v>
      </c>
      <c r="L419" s="22" t="str">
        <f t="shared" si="522"/>
        <v>nc</v>
      </c>
      <c r="M419" s="22" t="str">
        <f t="shared" si="523"/>
        <v>nc</v>
      </c>
      <c r="N419" s="24">
        <f t="shared" si="524"/>
        <v>1.7509469696969695</v>
      </c>
      <c r="O419" s="23">
        <f t="shared" si="525"/>
        <v>1.4955200721602588</v>
      </c>
      <c r="P419" s="22" t="str">
        <f t="shared" si="526"/>
        <v>infini</v>
      </c>
      <c r="Q419" s="22" t="str">
        <f t="shared" si="527"/>
        <v>infini</v>
      </c>
      <c r="R419" s="24">
        <f t="shared" si="528"/>
        <v>2.546831955922865</v>
      </c>
      <c r="S419" s="23">
        <f t="shared" si="529"/>
        <v>2.0368411578951773</v>
      </c>
      <c r="T419" s="22" t="str">
        <f t="shared" si="530"/>
        <v>infini</v>
      </c>
      <c r="U419" s="22" t="str">
        <f t="shared" si="531"/>
        <v>infini</v>
      </c>
      <c r="V419" s="24">
        <f t="shared" si="532"/>
        <v>3.501893939393939</v>
      </c>
      <c r="W419" s="23">
        <f t="shared" si="533"/>
        <v>2.601918073775705</v>
      </c>
      <c r="X419" s="22" t="str">
        <f t="shared" si="534"/>
        <v>infini</v>
      </c>
      <c r="Y419" s="22" t="str">
        <f t="shared" si="535"/>
        <v>infini</v>
      </c>
      <c r="Z419" s="24">
        <f t="shared" si="536"/>
        <v>5.09366391184573</v>
      </c>
      <c r="AA419" s="23">
        <f t="shared" si="537"/>
        <v>3.3843449974567075</v>
      </c>
      <c r="AB419" s="22" t="str">
        <f t="shared" si="538"/>
        <v>infini</v>
      </c>
      <c r="AC419" s="22" t="str">
        <f t="shared" si="539"/>
        <v>infini</v>
      </c>
      <c r="AD419" s="24">
        <f t="shared" si="540"/>
        <v>7.003787878787878</v>
      </c>
      <c r="AE419" s="23">
        <f t="shared" si="541"/>
        <v>4.129400077898039</v>
      </c>
      <c r="AF419" s="22" t="str">
        <f t="shared" si="542"/>
        <v>infini</v>
      </c>
      <c r="AG419" s="22" t="str">
        <f t="shared" si="543"/>
        <v>infini</v>
      </c>
    </row>
    <row r="420" spans="1:33" ht="12.75">
      <c r="A420" s="67">
        <v>20</v>
      </c>
      <c r="B420" s="21">
        <f t="shared" si="512"/>
        <v>0.6225589225589225</v>
      </c>
      <c r="C420" s="26" t="str">
        <f t="shared" si="513"/>
        <v>nc</v>
      </c>
      <c r="D420" s="25" t="str">
        <f t="shared" si="514"/>
        <v>nc</v>
      </c>
      <c r="E420" s="25" t="str">
        <f t="shared" si="515"/>
        <v>nc</v>
      </c>
      <c r="F420" s="27">
        <f t="shared" si="516"/>
        <v>0.8754734848484848</v>
      </c>
      <c r="G420" s="26" t="str">
        <f t="shared" si="517"/>
        <v>nc</v>
      </c>
      <c r="H420" s="25" t="str">
        <f t="shared" si="518"/>
        <v>nc</v>
      </c>
      <c r="I420" s="25" t="str">
        <f t="shared" si="519"/>
        <v>nc</v>
      </c>
      <c r="J420" s="27">
        <f t="shared" si="520"/>
        <v>1.245117845117845</v>
      </c>
      <c r="K420" s="26" t="str">
        <f t="shared" si="521"/>
        <v>nc</v>
      </c>
      <c r="L420" s="25" t="str">
        <f t="shared" si="522"/>
        <v>nc</v>
      </c>
      <c r="M420" s="25" t="str">
        <f t="shared" si="523"/>
        <v>nc</v>
      </c>
      <c r="N420" s="27">
        <f t="shared" si="524"/>
        <v>1.7509469696969695</v>
      </c>
      <c r="O420" s="26">
        <f t="shared" si="525"/>
        <v>1.6131852285627837</v>
      </c>
      <c r="P420" s="25" t="str">
        <f t="shared" si="526"/>
        <v>infini</v>
      </c>
      <c r="Q420" s="25" t="str">
        <f t="shared" si="527"/>
        <v>infini</v>
      </c>
      <c r="R420" s="27">
        <f t="shared" si="528"/>
        <v>2.546831955922865</v>
      </c>
      <c r="S420" s="26">
        <f t="shared" si="529"/>
        <v>2.2634651386583564</v>
      </c>
      <c r="T420" s="25" t="str">
        <f t="shared" si="530"/>
        <v>infini</v>
      </c>
      <c r="U420" s="25" t="str">
        <f t="shared" si="531"/>
        <v>infini</v>
      </c>
      <c r="V420" s="27">
        <f t="shared" si="532"/>
        <v>3.501893939393939</v>
      </c>
      <c r="W420" s="26">
        <f t="shared" si="533"/>
        <v>2.9855575871915216</v>
      </c>
      <c r="X420" s="25" t="str">
        <f t="shared" si="534"/>
        <v>infini</v>
      </c>
      <c r="Y420" s="25" t="str">
        <f t="shared" si="535"/>
        <v>infini</v>
      </c>
      <c r="Z420" s="27">
        <f t="shared" si="536"/>
        <v>5.09366391184573</v>
      </c>
      <c r="AA420" s="26">
        <f t="shared" si="537"/>
        <v>4.066689753030525</v>
      </c>
      <c r="AB420" s="25" t="str">
        <f t="shared" si="538"/>
        <v>infini</v>
      </c>
      <c r="AC420" s="25" t="str">
        <f t="shared" si="539"/>
        <v>infini</v>
      </c>
      <c r="AD420" s="27">
        <f t="shared" si="540"/>
        <v>7.003787878787878</v>
      </c>
      <c r="AE420" s="26">
        <f t="shared" si="541"/>
        <v>5.195536503069553</v>
      </c>
      <c r="AF420" s="25" t="str">
        <f t="shared" si="542"/>
        <v>infini</v>
      </c>
      <c r="AG420" s="25" t="str">
        <f t="shared" si="543"/>
        <v>infini</v>
      </c>
    </row>
    <row r="421" spans="1:33" ht="12.75">
      <c r="A421" s="67">
        <v>50</v>
      </c>
      <c r="B421" s="21">
        <f t="shared" si="512"/>
        <v>0.6225589225589225</v>
      </c>
      <c r="C421" s="23" t="str">
        <f t="shared" si="513"/>
        <v>nc</v>
      </c>
      <c r="D421" s="22" t="str">
        <f t="shared" si="514"/>
        <v>nc</v>
      </c>
      <c r="E421" s="22" t="str">
        <f t="shared" si="515"/>
        <v>nc</v>
      </c>
      <c r="F421" s="24">
        <f t="shared" si="516"/>
        <v>0.8754734848484848</v>
      </c>
      <c r="G421" s="23" t="str">
        <f t="shared" si="517"/>
        <v>nc</v>
      </c>
      <c r="H421" s="22" t="str">
        <f t="shared" si="518"/>
        <v>nc</v>
      </c>
      <c r="I421" s="22" t="str">
        <f t="shared" si="519"/>
        <v>nc</v>
      </c>
      <c r="J421" s="24">
        <f t="shared" si="520"/>
        <v>1.245117845117845</v>
      </c>
      <c r="K421" s="23" t="str">
        <f t="shared" si="521"/>
        <v>nc</v>
      </c>
      <c r="L421" s="22" t="str">
        <f t="shared" si="522"/>
        <v>nc</v>
      </c>
      <c r="M421" s="22" t="str">
        <f t="shared" si="523"/>
        <v>nc</v>
      </c>
      <c r="N421" s="24">
        <f t="shared" si="524"/>
        <v>1.7509469696969695</v>
      </c>
      <c r="O421" s="23">
        <f t="shared" si="525"/>
        <v>1.6931120575364342</v>
      </c>
      <c r="P421" s="22" t="str">
        <f t="shared" si="526"/>
        <v>infini</v>
      </c>
      <c r="Q421" s="22" t="str">
        <f t="shared" si="527"/>
        <v>infini</v>
      </c>
      <c r="R421" s="24">
        <f t="shared" si="528"/>
        <v>2.546831955922865</v>
      </c>
      <c r="S421" s="23">
        <f t="shared" si="529"/>
        <v>2.4253772163343608</v>
      </c>
      <c r="T421" s="22" t="str">
        <f t="shared" si="530"/>
        <v>infini</v>
      </c>
      <c r="U421" s="22" t="str">
        <f t="shared" si="531"/>
        <v>infini</v>
      </c>
      <c r="V421" s="24">
        <f t="shared" si="532"/>
        <v>3.501893939393939</v>
      </c>
      <c r="W421" s="23">
        <f t="shared" si="533"/>
        <v>3.2753146215146325</v>
      </c>
      <c r="X421" s="22" t="str">
        <f t="shared" si="534"/>
        <v>infini</v>
      </c>
      <c r="Y421" s="22" t="str">
        <f t="shared" si="535"/>
        <v>infini</v>
      </c>
      <c r="Z421" s="24">
        <f t="shared" si="536"/>
        <v>5.09366391184573</v>
      </c>
      <c r="AA421" s="23">
        <f t="shared" si="537"/>
        <v>4.626341945668781</v>
      </c>
      <c r="AB421" s="22" t="str">
        <f t="shared" si="538"/>
        <v>infini</v>
      </c>
      <c r="AC421" s="22" t="str">
        <f t="shared" si="539"/>
        <v>infini</v>
      </c>
      <c r="AD421" s="24">
        <f t="shared" si="540"/>
        <v>7.003787878787878</v>
      </c>
      <c r="AE421" s="23">
        <f t="shared" si="541"/>
        <v>6.147902916732722</v>
      </c>
      <c r="AF421" s="22" t="str">
        <f t="shared" si="542"/>
        <v>infini</v>
      </c>
      <c r="AG421" s="22" t="str">
        <f t="shared" si="543"/>
        <v>infini</v>
      </c>
    </row>
    <row r="422" spans="1:33" ht="12.75">
      <c r="A422" s="67">
        <v>100</v>
      </c>
      <c r="B422" s="21">
        <f t="shared" si="512"/>
        <v>0.6225589225589225</v>
      </c>
      <c r="C422" s="26" t="str">
        <f t="shared" si="513"/>
        <v>nc</v>
      </c>
      <c r="D422" s="25" t="str">
        <f t="shared" si="514"/>
        <v>nc</v>
      </c>
      <c r="E422" s="25" t="str">
        <f t="shared" si="515"/>
        <v>nc</v>
      </c>
      <c r="F422" s="27">
        <f t="shared" si="516"/>
        <v>0.8754734848484848</v>
      </c>
      <c r="G422" s="26" t="str">
        <f t="shared" si="517"/>
        <v>nc</v>
      </c>
      <c r="H422" s="25" t="str">
        <f t="shared" si="518"/>
        <v>nc</v>
      </c>
      <c r="I422" s="25" t="str">
        <f t="shared" si="519"/>
        <v>nc</v>
      </c>
      <c r="J422" s="27">
        <f t="shared" si="520"/>
        <v>1.245117845117845</v>
      </c>
      <c r="K422" s="26" t="str">
        <f t="shared" si="521"/>
        <v>nc</v>
      </c>
      <c r="L422" s="25" t="str">
        <f t="shared" si="522"/>
        <v>nc</v>
      </c>
      <c r="M422" s="25" t="str">
        <f t="shared" si="523"/>
        <v>nc</v>
      </c>
      <c r="N422" s="27">
        <f t="shared" si="524"/>
        <v>1.7509469696969695</v>
      </c>
      <c r="O422" s="26">
        <f t="shared" si="525"/>
        <v>1.721543912609552</v>
      </c>
      <c r="P422" s="25" t="str">
        <f t="shared" si="526"/>
        <v>infini</v>
      </c>
      <c r="Q422" s="25" t="str">
        <f t="shared" si="527"/>
        <v>infini</v>
      </c>
      <c r="R422" s="27">
        <f t="shared" si="528"/>
        <v>2.546831955922865</v>
      </c>
      <c r="S422" s="26">
        <f t="shared" si="529"/>
        <v>2.484621215934654</v>
      </c>
      <c r="T422" s="25" t="str">
        <f t="shared" si="530"/>
        <v>infini</v>
      </c>
      <c r="U422" s="25" t="str">
        <f t="shared" si="531"/>
        <v>infini</v>
      </c>
      <c r="V422" s="27">
        <f t="shared" si="532"/>
        <v>3.501893939393939</v>
      </c>
      <c r="W422" s="26">
        <f t="shared" si="533"/>
        <v>3.3848167190394896</v>
      </c>
      <c r="X422" s="25" t="str">
        <f t="shared" si="534"/>
        <v>infini</v>
      </c>
      <c r="Y422" s="25" t="str">
        <f t="shared" si="535"/>
        <v>infini</v>
      </c>
      <c r="Z422" s="27">
        <f t="shared" si="536"/>
        <v>5.09366391184573</v>
      </c>
      <c r="AA422" s="26">
        <f t="shared" si="537"/>
        <v>4.848768891284807</v>
      </c>
      <c r="AB422" s="25" t="str">
        <f t="shared" si="538"/>
        <v>infini</v>
      </c>
      <c r="AC422" s="25" t="str">
        <f t="shared" si="539"/>
        <v>infini</v>
      </c>
      <c r="AD422" s="27">
        <f t="shared" si="540"/>
        <v>7.003787878787878</v>
      </c>
      <c r="AE422" s="26">
        <f t="shared" si="541"/>
        <v>6.547995782084967</v>
      </c>
      <c r="AF422" s="25" t="str">
        <f t="shared" si="542"/>
        <v>infini</v>
      </c>
      <c r="AG422" s="25" t="str">
        <f t="shared" si="543"/>
        <v>infini</v>
      </c>
    </row>
    <row r="423" spans="1:33" ht="12.75">
      <c r="A423" s="67">
        <v>200</v>
      </c>
      <c r="B423" s="21">
        <f t="shared" si="512"/>
        <v>0.6225589225589225</v>
      </c>
      <c r="C423" s="23" t="str">
        <f t="shared" si="513"/>
        <v>nc</v>
      </c>
      <c r="D423" s="22" t="str">
        <f t="shared" si="514"/>
        <v>nc</v>
      </c>
      <c r="E423" s="22" t="str">
        <f t="shared" si="515"/>
        <v>nc</v>
      </c>
      <c r="F423" s="24">
        <f t="shared" si="516"/>
        <v>0.8754734848484848</v>
      </c>
      <c r="G423" s="23" t="str">
        <f t="shared" si="517"/>
        <v>nc</v>
      </c>
      <c r="H423" s="22" t="str">
        <f t="shared" si="518"/>
        <v>nc</v>
      </c>
      <c r="I423" s="22" t="str">
        <f t="shared" si="519"/>
        <v>nc</v>
      </c>
      <c r="J423" s="24">
        <f t="shared" si="520"/>
        <v>1.245117845117845</v>
      </c>
      <c r="K423" s="23" t="str">
        <f t="shared" si="521"/>
        <v>nc</v>
      </c>
      <c r="L423" s="22" t="str">
        <f t="shared" si="522"/>
        <v>nc</v>
      </c>
      <c r="M423" s="22" t="str">
        <f t="shared" si="523"/>
        <v>nc</v>
      </c>
      <c r="N423" s="24">
        <f t="shared" si="524"/>
        <v>1.7509469696969695</v>
      </c>
      <c r="O423" s="23">
        <f t="shared" si="525"/>
        <v>1.7361209570587897</v>
      </c>
      <c r="P423" s="22" t="str">
        <f t="shared" si="526"/>
        <v>infini</v>
      </c>
      <c r="Q423" s="22" t="str">
        <f t="shared" si="527"/>
        <v>infini</v>
      </c>
      <c r="R423" s="24">
        <f t="shared" si="528"/>
        <v>2.546831955922865</v>
      </c>
      <c r="S423" s="23">
        <f t="shared" si="529"/>
        <v>2.515341987678742</v>
      </c>
      <c r="T423" s="22" t="str">
        <f t="shared" si="530"/>
        <v>infini</v>
      </c>
      <c r="U423" s="22" t="str">
        <f t="shared" si="531"/>
        <v>infini</v>
      </c>
      <c r="V423" s="24">
        <f t="shared" si="532"/>
        <v>3.501893939393939</v>
      </c>
      <c r="W423" s="23">
        <f t="shared" si="533"/>
        <v>3.4423601461601168</v>
      </c>
      <c r="X423" s="22" t="str">
        <f t="shared" si="534"/>
        <v>infini</v>
      </c>
      <c r="Y423" s="22" t="str">
        <f t="shared" si="535"/>
        <v>infini</v>
      </c>
      <c r="Z423" s="24">
        <f t="shared" si="536"/>
        <v>5.09366391184573</v>
      </c>
      <c r="AA423" s="23">
        <f t="shared" si="537"/>
        <v>4.9682003605075575</v>
      </c>
      <c r="AB423" s="22" t="str">
        <f t="shared" si="538"/>
        <v>infini</v>
      </c>
      <c r="AC423" s="22" t="str">
        <f t="shared" si="539"/>
        <v>infini</v>
      </c>
      <c r="AD423" s="24">
        <f t="shared" si="540"/>
        <v>7.003787878787878</v>
      </c>
      <c r="AE423" s="23">
        <f t="shared" si="541"/>
        <v>6.768226919284666</v>
      </c>
      <c r="AF423" s="22" t="str">
        <f t="shared" si="542"/>
        <v>infini</v>
      </c>
      <c r="AG423" s="22" t="str">
        <f t="shared" si="543"/>
        <v>infini</v>
      </c>
    </row>
    <row r="424" spans="1:33" ht="12.75">
      <c r="A424" s="29" t="s">
        <v>68</v>
      </c>
      <c r="C424" s="21" t="str">
        <f>IF(OR($C$187/$C$5&lt;2*$C$2,$C$2*1000&lt;$C$5),"nc",B423)</f>
        <v>nc</v>
      </c>
      <c r="D424" s="19" t="str">
        <f>IF(OR($C$187/$C$5&lt;2*$C$2,$C$2*1000&lt;$C$5),"nc","infini")</f>
        <v>nc</v>
      </c>
      <c r="E424" s="19" t="str">
        <f>IF(OR($C$187/$C$5&lt;2*$C$2,$C$2*1000&lt;$C$5),"nc","infini")</f>
        <v>nc</v>
      </c>
      <c r="G424" s="21" t="str">
        <f>IF(OR($C$187/$G$5&lt;2*$C$2,$C$2*1000&lt;$G$5),"nc",F423)</f>
        <v>nc</v>
      </c>
      <c r="H424" s="19" t="str">
        <f>IF(OR($C$187/$G$5&lt;2*$C$2,$C$2*1000&lt;$G$5),"nc","infini")</f>
        <v>nc</v>
      </c>
      <c r="I424" s="19" t="str">
        <f>IF(OR($C$187/$G$5&lt;2*$C$2,$C$2*1000&lt;$G$5),"nc","infini")</f>
        <v>nc</v>
      </c>
      <c r="K424" s="21" t="str">
        <f>IF(OR($C$187/$K$5&lt;2*$C$2,$C$2*1000&lt;$K$5),"nc",J423)</f>
        <v>nc</v>
      </c>
      <c r="L424" s="19" t="str">
        <f>IF(OR($C$187/$K$5&lt;2*$C$2,$C$2*1000&lt;$K$5),"nc","infini")</f>
        <v>nc</v>
      </c>
      <c r="M424" s="19" t="str">
        <f>IF(OR($C$187/$K$5&lt;2*$C$2,$C$2*1000&lt;$K$5),"nc","infini")</f>
        <v>nc</v>
      </c>
      <c r="O424" s="21">
        <f>IF(OR($C$187/$O$5&lt;2*$C$2,$C$2*1000&lt;$O$5),"nc",N423)</f>
        <v>1.7509469696969695</v>
      </c>
      <c r="P424" s="19" t="str">
        <f>IF(OR($C$187/$O$5&lt;2*$C$2,$C$2*1000&lt;$O$5),"nc","infini")</f>
        <v>infini</v>
      </c>
      <c r="Q424" s="19" t="str">
        <f>IF(OR($C$187/$O$5&lt;2*$C$2,$C$2*1000&lt;$O$5),"nc","infini")</f>
        <v>infini</v>
      </c>
      <c r="S424" s="21">
        <f>IF(OR($C$187/$S$5&lt;2*$C$2,$C$2*1000&lt;$S$5),"nc",R423)</f>
        <v>2.546831955922865</v>
      </c>
      <c r="T424" s="19" t="str">
        <f>IF(OR($C$187/$S$5&lt;2*$C$2,$C$2*1000&lt;$S$5),"nc","infini")</f>
        <v>infini</v>
      </c>
      <c r="U424" s="19" t="str">
        <f>IF(OR($C$187/$S$5&lt;2*$C$2,$C$2*1000&lt;$S$5),"nc","infini")</f>
        <v>infini</v>
      </c>
      <c r="W424" s="21">
        <f>IF(OR($C$187/$W$5&lt;2*$C$2,$C$2*1000&lt;$W$5),"nc",V423)</f>
        <v>3.501893939393939</v>
      </c>
      <c r="X424" s="19" t="str">
        <f>IF(OR($C$187/$W$5&lt;2*$C$2,$C$2*1000&lt;$W$5),"nc","infini")</f>
        <v>infini</v>
      </c>
      <c r="Y424" s="19" t="str">
        <f>IF(OR($C$187/$W$5&lt;2*$C$2,$C$2*1000&lt;$W$5),"nc","infini")</f>
        <v>infini</v>
      </c>
      <c r="AA424" s="21">
        <f>IF(OR($C$187/$AA$5&lt;2*$C$2,$C$2*1000&lt;$AA$5),"nc",Z423)</f>
        <v>5.09366391184573</v>
      </c>
      <c r="AB424" s="19" t="str">
        <f>IF(OR($C$187/$AA$5&lt;2*$C$2,$C$2*1000&lt;$AA$5),"nc","infini")</f>
        <v>infini</v>
      </c>
      <c r="AC424" s="19" t="str">
        <f>IF(OR($C$187/$AA$5&lt;2*$C$2,$C$2*1000&lt;$AA$5),"nc","infini")</f>
        <v>infini</v>
      </c>
      <c r="AE424" s="21">
        <f>IF(OR($C$187/$AE$5&lt;2*$C$2,$C$2*1000&lt;$AE$5),"nc",AD423)</f>
        <v>7.003787878787878</v>
      </c>
      <c r="AF424" s="19" t="str">
        <f>IF(OR($C$187/$AE$5&lt;2*$C$2,$C$2*1000&lt;$AE$5),"nc","infini")</f>
        <v>infini</v>
      </c>
      <c r="AG424" s="19" t="str">
        <f>IF(OR($C$187/$AE$5&lt;2*$C$2,$C$2*1000&lt;$AE$5),"nc","infini")</f>
        <v>infini</v>
      </c>
    </row>
    <row r="427" spans="1:7" ht="26.25">
      <c r="A427" s="57" t="s">
        <v>61</v>
      </c>
      <c r="C427" s="58">
        <f>Résultats!L32</f>
        <v>43</v>
      </c>
      <c r="D427" s="59" t="s">
        <v>60</v>
      </c>
      <c r="F427" s="60" t="s">
        <v>108</v>
      </c>
      <c r="G427" s="28"/>
    </row>
    <row r="428" ht="12.75">
      <c r="A428" s="57"/>
    </row>
    <row r="429" spans="1:31" ht="12.75">
      <c r="A429" s="57" t="s">
        <v>62</v>
      </c>
      <c r="C429" s="61">
        <v>90</v>
      </c>
      <c r="G429" s="61">
        <v>64</v>
      </c>
      <c r="K429" s="61">
        <v>45</v>
      </c>
      <c r="O429" s="61">
        <v>32</v>
      </c>
      <c r="S429" s="61">
        <v>22</v>
      </c>
      <c r="W429" s="61">
        <v>16</v>
      </c>
      <c r="AA429" s="61">
        <v>11</v>
      </c>
      <c r="AE429" s="61">
        <v>8</v>
      </c>
    </row>
    <row r="430" spans="1:33" ht="240.75">
      <c r="A430" s="57" t="s">
        <v>63</v>
      </c>
      <c r="B430" s="62" t="s">
        <v>64</v>
      </c>
      <c r="C430" s="62" t="s">
        <v>65</v>
      </c>
      <c r="D430" s="63" t="s">
        <v>66</v>
      </c>
      <c r="E430" s="63" t="s">
        <v>67</v>
      </c>
      <c r="F430" s="64" t="s">
        <v>64</v>
      </c>
      <c r="G430" s="62" t="s">
        <v>65</v>
      </c>
      <c r="H430" s="63" t="s">
        <v>66</v>
      </c>
      <c r="I430" s="63" t="s">
        <v>67</v>
      </c>
      <c r="J430" s="64" t="s">
        <v>64</v>
      </c>
      <c r="K430" s="62" t="s">
        <v>65</v>
      </c>
      <c r="L430" s="63" t="s">
        <v>66</v>
      </c>
      <c r="M430" s="63" t="s">
        <v>67</v>
      </c>
      <c r="N430" s="64" t="s">
        <v>64</v>
      </c>
      <c r="O430" s="62" t="s">
        <v>65</v>
      </c>
      <c r="P430" s="63" t="s">
        <v>66</v>
      </c>
      <c r="Q430" s="63" t="s">
        <v>67</v>
      </c>
      <c r="R430" s="64" t="s">
        <v>64</v>
      </c>
      <c r="S430" s="62" t="s">
        <v>65</v>
      </c>
      <c r="T430" s="63" t="s">
        <v>66</v>
      </c>
      <c r="U430" s="63" t="s">
        <v>67</v>
      </c>
      <c r="V430" s="64" t="s">
        <v>64</v>
      </c>
      <c r="W430" s="62" t="s">
        <v>65</v>
      </c>
      <c r="X430" s="63" t="s">
        <v>66</v>
      </c>
      <c r="Y430" s="63" t="s">
        <v>67</v>
      </c>
      <c r="Z430" s="64" t="s">
        <v>64</v>
      </c>
      <c r="AA430" s="62" t="s">
        <v>65</v>
      </c>
      <c r="AB430" s="63" t="s">
        <v>66</v>
      </c>
      <c r="AC430" s="63" t="s">
        <v>67</v>
      </c>
      <c r="AD430" s="64" t="s">
        <v>64</v>
      </c>
      <c r="AE430" s="62" t="s">
        <v>65</v>
      </c>
      <c r="AF430" s="63" t="s">
        <v>66</v>
      </c>
      <c r="AG430" s="63" t="s">
        <v>67</v>
      </c>
    </row>
    <row r="431" spans="1:33" ht="12.75">
      <c r="A431" s="65">
        <v>0.5</v>
      </c>
      <c r="B431" s="21">
        <f aca="true" t="shared" si="544" ref="B431:B447">($C$3*($C$3/C$5))/$C$2/1000</f>
        <v>0.6225589225589225</v>
      </c>
      <c r="C431" s="23" t="str">
        <f aca="true" t="shared" si="545" ref="C431:C447">IF(OR($C$427/$C$5&lt;2*$C$2,$C$2*1000&lt;$C$5),"nc",($B431*$A431)/($B431+($A431-$C$427/1000)))</f>
        <v>nc</v>
      </c>
      <c r="D431" s="22" t="str">
        <f aca="true" t="shared" si="546" ref="D431:D447">IF(OR($C$427/$C$5&lt;2*$C$2,$C$2*1000&lt;$C$5),"nc",IF(($B431*$A431)/($B431-($A431-$C$427/1000))&lt;=0,"infini",($B431*$A431)/($B431-($A431-$C$427/1000))))</f>
        <v>nc</v>
      </c>
      <c r="E431" s="22" t="str">
        <f aca="true" t="shared" si="547" ref="E431:E447">IF(OR(C431="nc",D431="nc"),"nc",IF(D431="infini","infini",D431-C431))</f>
        <v>nc</v>
      </c>
      <c r="F431" s="24">
        <f aca="true" t="shared" si="548" ref="F431:F447">($C$427*($C$427/G$5))/$C$2/1000</f>
        <v>0.8754734848484848</v>
      </c>
      <c r="G431" s="23" t="str">
        <f aca="true" t="shared" si="549" ref="G431:G447">IF(OR($C$427/$G$5&lt;2*$C$2,$C$2*1000&lt;$G$5),"nc",($F431*$A431)/($F431+($A431-$C$427/1000)))</f>
        <v>nc</v>
      </c>
      <c r="H431" s="22" t="str">
        <f aca="true" t="shared" si="550" ref="H431:H447">IF(OR($C$427/$G$5&lt;2*$C$2,$C$2*1000&lt;$G$5),"nc",IF(($F431*$A431)/($F431-($A431-$C$427/1000))&lt;=0,"infini",($F431*$A431)/($F431-($A431-$C$427/1000))))</f>
        <v>nc</v>
      </c>
      <c r="I431" s="22" t="str">
        <f aca="true" t="shared" si="551" ref="I431:I447">IF(OR($C$427/$G$5&lt;2*$C$2,$C$2*1000&lt;$G$5),"nc",IF(H431="infini","infini",H431-G431))</f>
        <v>nc</v>
      </c>
      <c r="J431" s="24">
        <f aca="true" t="shared" si="552" ref="J431:J447">($C$427*($C$427/K$5))/$C$2/1000</f>
        <v>1.245117845117845</v>
      </c>
      <c r="K431" s="23" t="str">
        <f aca="true" t="shared" si="553" ref="K431:K447">IF(OR($C$427/$K$5&lt;2*$C$2,$C$2*1000&lt;$K$5),"nc",($J431*$A431)/($J431+($A431-$C$427/1000)))</f>
        <v>nc</v>
      </c>
      <c r="L431" s="22" t="str">
        <f aca="true" t="shared" si="554" ref="L431:L447">IF(OR($C$427/$K$5&lt;2*$C$2,$C$2*1000&lt;$K$5),"nc",IF(($J431*$A431)/($J431-($A431-$C$427/1000))&lt;=0,"infini",($J431*$A431)/($J431-($A431-$C$427/1000))))</f>
        <v>nc</v>
      </c>
      <c r="M431" s="22" t="str">
        <f aca="true" t="shared" si="555" ref="M431:M447">IF(OR($C$427/$K$5&lt;2*$C$2,$C$2*1000&lt;$K$5),"nc",IF(L431="infini","infini",L431-K431))</f>
        <v>nc</v>
      </c>
      <c r="N431" s="24">
        <f aca="true" t="shared" si="556" ref="N431:N447">($C$427*($C$427/O$5))/$C$2/1000</f>
        <v>1.7509469696969695</v>
      </c>
      <c r="O431" s="23">
        <f aca="true" t="shared" si="557" ref="O431:O447">IF(OR($C$427/$O$5&lt;2*$C$2,$C$2*1000&lt;$O$5),"nc",($N431*$A431)/($N431+($A431-$C$427/1000)))</f>
        <v>0.3965101956088372</v>
      </c>
      <c r="P431" s="22">
        <f aca="true" t="shared" si="558" ref="P431:P447">IF(OR($C$427/$O$5&lt;2*$C$2,$C$2*1000&lt;$O$5),"nc",IF(($N431*$A431)/($N431-($A431-$C$427/1000))&lt;=0,"infini",($N431*$A431)/($N431-($A431-$C$427/1000))))</f>
        <v>0.6765914719468856</v>
      </c>
      <c r="Q431" s="22">
        <f aca="true" t="shared" si="559" ref="Q431:Q447">IF(OR($C$427/$O$5&lt;2*$C$2,$C$2*1000&lt;$O$5),"nc",IF(P431="infini","infini",P431-O431))</f>
        <v>0.2800812763380484</v>
      </c>
      <c r="R431" s="24">
        <f aca="true" t="shared" si="560" ref="R431:R447">($C$427*($C$427/S$5))/$C$2/1000</f>
        <v>2.546831955922865</v>
      </c>
      <c r="S431" s="23">
        <f aca="true" t="shared" si="561" ref="S431:S447">IF(OR($C$427/$S$5&lt;2*$C$2,$C$2*1000&lt;$S$5),"nc",($R431*$A431)/($R431+($A431-$C$427/1000)))</f>
        <v>0.4239304983258299</v>
      </c>
      <c r="T431" s="22">
        <f aca="true" t="shared" si="562" ref="T431:T447">IF(OR($C$427/$S$5&lt;2*$C$2,$C$2*1000&lt;$S$5),"nc",IF(($R431*$A431)/($R431-($A431-$C$427/1000))&lt;=0,"infini",($R431*$A431)/($R431-($A431-$C$427/1000))))</f>
        <v>0.6093389348135864</v>
      </c>
      <c r="U431" s="22">
        <f aca="true" t="shared" si="563" ref="U431:U447">IF(OR($C$427/$S$5&lt;2*$C$2,$C$2*1000&lt;$S$5),"nc",IF(T431="infini","infini",T431-S431))</f>
        <v>0.18540843648775646</v>
      </c>
      <c r="V431" s="24">
        <f aca="true" t="shared" si="564" ref="V431:V447">($C$427*($C$427/W$5))/$C$2/1000</f>
        <v>3.501893939393939</v>
      </c>
      <c r="W431" s="23">
        <f aca="true" t="shared" si="565" ref="W431:W447">IF(OR($C$427/$W$5&lt;2*$C$2,$C$2*1000&lt;$W$5),"nc",($V431*$A431)/($V431+($A431-$C$427/1000)))</f>
        <v>0.44228185864585684</v>
      </c>
      <c r="X431" s="22">
        <f aca="true" t="shared" si="566" ref="X431:X447">IF(OR($C$427/$W$5&lt;2*$C$2,$C$2*1000&lt;$W$5),"nc",IF(($V431*$A431)/($V431-($A431-$C$427/1000))&lt;=0,"infini",($V431*$A431)/($V431-($A431-$C$427/1000))))</f>
        <v>0.5750436647542084</v>
      </c>
      <c r="Y431" s="22">
        <f aca="true" t="shared" si="567" ref="Y431:Y447">IF(OR($C$427/$W$5&lt;2*$C$2,$C$2*1000&lt;$W$5),"nc",IF(X431="infini","infini",X431-W431))</f>
        <v>0.1327618061083516</v>
      </c>
      <c r="Z431" s="24">
        <f aca="true" t="shared" si="568" ref="Z431:Z447">($C$427*($C$427/AA$5))/$C$2/1000</f>
        <v>5.09366391184573</v>
      </c>
      <c r="AA431" s="23">
        <f aca="true" t="shared" si="569" ref="AA431:AA447">IF(OR($C$427/$AA$5&lt;2*$C$2,$C$2*1000&lt;$AA$5),"nc",($Z431*$A431)/($Z431+($A431-$C$427/1000)))</f>
        <v>0.4588337532898802</v>
      </c>
      <c r="AB431" s="22">
        <f aca="true" t="shared" si="570" ref="AB431:AB447">IF(OR($C$427/$AA$5&lt;2*$C$2,$C$2*1000&lt;$AA$5),"nc",IF(($Z431*$A431)/($Z431-($A431-$C$427/1000))&lt;=0,"infini",($Z431*$A431)/($Z431-($A431-$C$427/1000))))</f>
        <v>0.5492811220188354</v>
      </c>
      <c r="AC431" s="22">
        <f aca="true" t="shared" si="571" ref="AC431:AC447">IF(OR($C$427/$AA$5&lt;2*$C$2,$C$2*1000&lt;$AA$5),"nc",IF(AB431="infini","infini",AB431-AA431))</f>
        <v>0.0904473687289552</v>
      </c>
      <c r="AD431" s="24">
        <f aca="true" t="shared" si="572" ref="AD431:AD447">($C$427*($C$427/AE$5))/$C$2/1000</f>
        <v>7.003787878787878</v>
      </c>
      <c r="AE431" s="23">
        <f aca="true" t="shared" si="573" ref="AE431:AE447">IF(OR($C$427/$AE$5&lt;2*$C$2,$C$2*1000&lt;$AE$5),"nc",($AD431*$A431)/($AD431+($A431-$C$427/1000)))</f>
        <v>0.469373207801597</v>
      </c>
      <c r="AF431" s="22">
        <f aca="true" t="shared" si="574" ref="AF431:AF447">IF(OR($C$427/$AE$5&lt;2*$C$2,$C$2*1000&lt;$AE$5),"nc",IF(($AD431*$A431)/($AD431-($A431-$C$427/1000))&lt;=0,"infini",($AD431*$A431)/($AD431-($A431-$C$427/1000))))</f>
        <v>0.5349026124308012</v>
      </c>
      <c r="AG431" s="22">
        <f aca="true" t="shared" si="575" ref="AG431:AG447">IF(OR($C$427/$AE$5&lt;2*$C$2,$C$2*1000&lt;$AE$5),"nc",IF(AF431="infini","infini",AF431-AE431))</f>
        <v>0.06552940462920415</v>
      </c>
    </row>
    <row r="432" spans="1:33" ht="12.75">
      <c r="A432" s="67">
        <v>0.75</v>
      </c>
      <c r="B432" s="21">
        <f t="shared" si="544"/>
        <v>0.6225589225589225</v>
      </c>
      <c r="C432" s="26" t="str">
        <f t="shared" si="545"/>
        <v>nc</v>
      </c>
      <c r="D432" s="25" t="str">
        <f t="shared" si="546"/>
        <v>nc</v>
      </c>
      <c r="E432" s="25" t="str">
        <f t="shared" si="547"/>
        <v>nc</v>
      </c>
      <c r="F432" s="27">
        <f t="shared" si="548"/>
        <v>0.8754734848484848</v>
      </c>
      <c r="G432" s="26" t="str">
        <f t="shared" si="549"/>
        <v>nc</v>
      </c>
      <c r="H432" s="25" t="str">
        <f t="shared" si="550"/>
        <v>nc</v>
      </c>
      <c r="I432" s="25" t="str">
        <f t="shared" si="551"/>
        <v>nc</v>
      </c>
      <c r="J432" s="27">
        <f t="shared" si="552"/>
        <v>1.245117845117845</v>
      </c>
      <c r="K432" s="26" t="str">
        <f t="shared" si="553"/>
        <v>nc</v>
      </c>
      <c r="L432" s="25" t="str">
        <f t="shared" si="554"/>
        <v>nc</v>
      </c>
      <c r="M432" s="25" t="str">
        <f t="shared" si="555"/>
        <v>nc</v>
      </c>
      <c r="N432" s="27">
        <f t="shared" si="556"/>
        <v>1.7509469696969695</v>
      </c>
      <c r="O432" s="26">
        <f t="shared" si="557"/>
        <v>0.5342711797539829</v>
      </c>
      <c r="P432" s="25">
        <f t="shared" si="558"/>
        <v>1.2579280992155355</v>
      </c>
      <c r="Q432" s="25">
        <f t="shared" si="559"/>
        <v>0.7236569194615526</v>
      </c>
      <c r="R432" s="27">
        <f t="shared" si="560"/>
        <v>2.546831955922865</v>
      </c>
      <c r="S432" s="26">
        <f t="shared" si="561"/>
        <v>0.5870382960205428</v>
      </c>
      <c r="T432" s="25">
        <f t="shared" si="562"/>
        <v>1.038205669160706</v>
      </c>
      <c r="U432" s="25">
        <f t="shared" si="563"/>
        <v>0.4511673731401632</v>
      </c>
      <c r="V432" s="27">
        <f t="shared" si="564"/>
        <v>3.501893939393939</v>
      </c>
      <c r="W432" s="26">
        <f t="shared" si="565"/>
        <v>0.6240167826428161</v>
      </c>
      <c r="X432" s="25">
        <f t="shared" si="566"/>
        <v>0.9397209738538351</v>
      </c>
      <c r="Y432" s="25">
        <f t="shared" si="567"/>
        <v>0.315704191211019</v>
      </c>
      <c r="Z432" s="27">
        <f t="shared" si="568"/>
        <v>5.09366391184573</v>
      </c>
      <c r="AA432" s="26">
        <f t="shared" si="569"/>
        <v>0.6585880499097424</v>
      </c>
      <c r="AB432" s="25">
        <f t="shared" si="570"/>
        <v>0.870877735485528</v>
      </c>
      <c r="AC432" s="25">
        <f t="shared" si="571"/>
        <v>0.21228968557578565</v>
      </c>
      <c r="AD432" s="27">
        <f t="shared" si="572"/>
        <v>7.003787878787878</v>
      </c>
      <c r="AE432" s="26">
        <f t="shared" si="573"/>
        <v>0.6812327082088848</v>
      </c>
      <c r="AF432" s="25">
        <f t="shared" si="574"/>
        <v>0.8342096018171843</v>
      </c>
      <c r="AG432" s="25">
        <f t="shared" si="575"/>
        <v>0.15297689360829947</v>
      </c>
    </row>
    <row r="433" spans="1:33" ht="12.75">
      <c r="A433" s="67">
        <v>1</v>
      </c>
      <c r="B433" s="21">
        <f t="shared" si="544"/>
        <v>0.6225589225589225</v>
      </c>
      <c r="C433" s="23" t="str">
        <f t="shared" si="545"/>
        <v>nc</v>
      </c>
      <c r="D433" s="22" t="str">
        <f t="shared" si="546"/>
        <v>nc</v>
      </c>
      <c r="E433" s="22" t="str">
        <f t="shared" si="547"/>
        <v>nc</v>
      </c>
      <c r="F433" s="24">
        <f t="shared" si="548"/>
        <v>0.8754734848484848</v>
      </c>
      <c r="G433" s="23" t="str">
        <f t="shared" si="549"/>
        <v>nc</v>
      </c>
      <c r="H433" s="22" t="str">
        <f t="shared" si="550"/>
        <v>nc</v>
      </c>
      <c r="I433" s="22" t="str">
        <f t="shared" si="551"/>
        <v>nc</v>
      </c>
      <c r="J433" s="24">
        <f t="shared" si="552"/>
        <v>1.245117845117845</v>
      </c>
      <c r="K433" s="23" t="str">
        <f t="shared" si="553"/>
        <v>nc</v>
      </c>
      <c r="L433" s="22" t="str">
        <f t="shared" si="554"/>
        <v>nc</v>
      </c>
      <c r="M433" s="22" t="str">
        <f t="shared" si="555"/>
        <v>nc</v>
      </c>
      <c r="N433" s="24">
        <f t="shared" si="556"/>
        <v>1.7509469696969695</v>
      </c>
      <c r="O433" s="23">
        <f t="shared" si="557"/>
        <v>0.6465957381332721</v>
      </c>
      <c r="P433" s="22">
        <f t="shared" si="558"/>
        <v>2.2053701777654795</v>
      </c>
      <c r="Q433" s="22">
        <f t="shared" si="559"/>
        <v>1.5587744396322074</v>
      </c>
      <c r="R433" s="24">
        <f t="shared" si="560"/>
        <v>2.546831955922865</v>
      </c>
      <c r="S433" s="23">
        <f t="shared" si="561"/>
        <v>0.7268704629563383</v>
      </c>
      <c r="T433" s="22">
        <f t="shared" si="562"/>
        <v>1.6019504114474041</v>
      </c>
      <c r="U433" s="22">
        <f t="shared" si="563"/>
        <v>0.8750799484910659</v>
      </c>
      <c r="V433" s="24">
        <f t="shared" si="564"/>
        <v>3.501893939393939</v>
      </c>
      <c r="W433" s="23">
        <f t="shared" si="565"/>
        <v>0.7853727823519216</v>
      </c>
      <c r="X433" s="22">
        <f t="shared" si="566"/>
        <v>1.3760471056125456</v>
      </c>
      <c r="Y433" s="22">
        <f t="shared" si="567"/>
        <v>0.590674323260624</v>
      </c>
      <c r="Z433" s="24">
        <f t="shared" si="568"/>
        <v>5.09366391184573</v>
      </c>
      <c r="AA433" s="23">
        <f t="shared" si="569"/>
        <v>0.8418355383900226</v>
      </c>
      <c r="AB433" s="22">
        <f t="shared" si="570"/>
        <v>1.2313458430257145</v>
      </c>
      <c r="AC433" s="22">
        <f t="shared" si="571"/>
        <v>0.3895103046356919</v>
      </c>
      <c r="AD433" s="24">
        <f t="shared" si="572"/>
        <v>7.003787878787878</v>
      </c>
      <c r="AE433" s="23">
        <f t="shared" si="573"/>
        <v>0.8797857681210174</v>
      </c>
      <c r="AF433" s="22">
        <f t="shared" si="574"/>
        <v>1.1582658461291746</v>
      </c>
      <c r="AG433" s="22">
        <f t="shared" si="575"/>
        <v>0.2784800780081572</v>
      </c>
    </row>
    <row r="434" spans="1:33" ht="12.75">
      <c r="A434" s="67">
        <v>1.25</v>
      </c>
      <c r="B434" s="21">
        <f t="shared" si="544"/>
        <v>0.6225589225589225</v>
      </c>
      <c r="C434" s="26" t="str">
        <f t="shared" si="545"/>
        <v>nc</v>
      </c>
      <c r="D434" s="25" t="str">
        <f t="shared" si="546"/>
        <v>nc</v>
      </c>
      <c r="E434" s="25" t="str">
        <f t="shared" si="547"/>
        <v>nc</v>
      </c>
      <c r="F434" s="27">
        <f t="shared" si="548"/>
        <v>0.8754734848484848</v>
      </c>
      <c r="G434" s="26" t="str">
        <f t="shared" si="549"/>
        <v>nc</v>
      </c>
      <c r="H434" s="25" t="str">
        <f t="shared" si="550"/>
        <v>nc</v>
      </c>
      <c r="I434" s="25" t="str">
        <f t="shared" si="551"/>
        <v>nc</v>
      </c>
      <c r="J434" s="27">
        <f t="shared" si="552"/>
        <v>1.245117845117845</v>
      </c>
      <c r="K434" s="26" t="str">
        <f t="shared" si="553"/>
        <v>nc</v>
      </c>
      <c r="L434" s="25" t="str">
        <f t="shared" si="554"/>
        <v>nc</v>
      </c>
      <c r="M434" s="25" t="str">
        <f t="shared" si="555"/>
        <v>nc</v>
      </c>
      <c r="N434" s="27">
        <f t="shared" si="556"/>
        <v>1.7509469696969695</v>
      </c>
      <c r="O434" s="26">
        <f t="shared" si="557"/>
        <v>0.7399333843856688</v>
      </c>
      <c r="P434" s="25">
        <f t="shared" si="558"/>
        <v>4.0237078870767835</v>
      </c>
      <c r="Q434" s="25">
        <f t="shared" si="559"/>
        <v>3.2837745026911147</v>
      </c>
      <c r="R434" s="27">
        <f t="shared" si="560"/>
        <v>2.546831955922865</v>
      </c>
      <c r="S434" s="26">
        <f t="shared" si="561"/>
        <v>0.8480773732773342</v>
      </c>
      <c r="T434" s="25">
        <f t="shared" si="562"/>
        <v>2.3760740522947046</v>
      </c>
      <c r="U434" s="25">
        <f t="shared" si="563"/>
        <v>1.5279966790173702</v>
      </c>
      <c r="V434" s="27">
        <f t="shared" si="564"/>
        <v>3.501893939393939</v>
      </c>
      <c r="W434" s="26">
        <f t="shared" si="565"/>
        <v>0.9295956716336268</v>
      </c>
      <c r="X434" s="25">
        <f t="shared" si="566"/>
        <v>1.9074377900873485</v>
      </c>
      <c r="Y434" s="25">
        <f t="shared" si="567"/>
        <v>0.9778421184537217</v>
      </c>
      <c r="Z434" s="27">
        <f t="shared" si="568"/>
        <v>5.09366391184573</v>
      </c>
      <c r="AA434" s="26">
        <f t="shared" si="569"/>
        <v>1.01054110787223</v>
      </c>
      <c r="AB434" s="25">
        <f t="shared" si="570"/>
        <v>1.6381863814881572</v>
      </c>
      <c r="AC434" s="25">
        <f t="shared" si="571"/>
        <v>0.6276452736159273</v>
      </c>
      <c r="AD434" s="27">
        <f t="shared" si="572"/>
        <v>7.003787878787878</v>
      </c>
      <c r="AE434" s="26">
        <f t="shared" si="573"/>
        <v>1.066247840977871</v>
      </c>
      <c r="AF434" s="25">
        <f t="shared" si="574"/>
        <v>1.5102734534277082</v>
      </c>
      <c r="AG434" s="25">
        <f t="shared" si="575"/>
        <v>0.4440256124498372</v>
      </c>
    </row>
    <row r="435" spans="1:33" ht="12.75">
      <c r="A435" s="67">
        <v>1.5</v>
      </c>
      <c r="B435" s="21">
        <f t="shared" si="544"/>
        <v>0.6225589225589225</v>
      </c>
      <c r="C435" s="23" t="str">
        <f t="shared" si="545"/>
        <v>nc</v>
      </c>
      <c r="D435" s="22" t="str">
        <f t="shared" si="546"/>
        <v>nc</v>
      </c>
      <c r="E435" s="22" t="str">
        <f t="shared" si="547"/>
        <v>nc</v>
      </c>
      <c r="F435" s="24">
        <f t="shared" si="548"/>
        <v>0.8754734848484848</v>
      </c>
      <c r="G435" s="23" t="str">
        <f t="shared" si="549"/>
        <v>nc</v>
      </c>
      <c r="H435" s="22" t="str">
        <f t="shared" si="550"/>
        <v>nc</v>
      </c>
      <c r="I435" s="22" t="str">
        <f t="shared" si="551"/>
        <v>nc</v>
      </c>
      <c r="J435" s="24">
        <f t="shared" si="552"/>
        <v>1.245117845117845</v>
      </c>
      <c r="K435" s="23" t="str">
        <f t="shared" si="553"/>
        <v>nc</v>
      </c>
      <c r="L435" s="22" t="str">
        <f t="shared" si="554"/>
        <v>nc</v>
      </c>
      <c r="M435" s="22" t="str">
        <f t="shared" si="555"/>
        <v>nc</v>
      </c>
      <c r="N435" s="24">
        <f t="shared" si="556"/>
        <v>1.7509469696969695</v>
      </c>
      <c r="O435" s="23">
        <f t="shared" si="557"/>
        <v>0.8187231520206683</v>
      </c>
      <c r="P435" s="22">
        <f t="shared" si="558"/>
        <v>8.935014561480381</v>
      </c>
      <c r="Q435" s="22">
        <f t="shared" si="559"/>
        <v>8.116291409459713</v>
      </c>
      <c r="R435" s="24">
        <f t="shared" si="560"/>
        <v>2.546831955922865</v>
      </c>
      <c r="S435" s="23">
        <f t="shared" si="561"/>
        <v>0.9541479202774751</v>
      </c>
      <c r="T435" s="22">
        <f t="shared" si="562"/>
        <v>3.505355034895566</v>
      </c>
      <c r="U435" s="22">
        <f t="shared" si="563"/>
        <v>2.5512071146180912</v>
      </c>
      <c r="V435" s="24">
        <f t="shared" si="564"/>
        <v>3.501893939393939</v>
      </c>
      <c r="W435" s="23">
        <f t="shared" si="565"/>
        <v>1.0592767204319145</v>
      </c>
      <c r="X435" s="22">
        <f t="shared" si="566"/>
        <v>2.568759585960597</v>
      </c>
      <c r="Y435" s="22">
        <f t="shared" si="567"/>
        <v>1.5094828655286825</v>
      </c>
      <c r="Z435" s="24">
        <f t="shared" si="568"/>
        <v>5.09366391184573</v>
      </c>
      <c r="AA435" s="23">
        <f t="shared" si="569"/>
        <v>1.1663696948262137</v>
      </c>
      <c r="AB435" s="22">
        <f t="shared" si="570"/>
        <v>2.100962875035319</v>
      </c>
      <c r="AC435" s="22">
        <f t="shared" si="571"/>
        <v>0.9345931802091052</v>
      </c>
      <c r="AD435" s="24">
        <f t="shared" si="572"/>
        <v>7.003787878787878</v>
      </c>
      <c r="AE435" s="23">
        <f t="shared" si="573"/>
        <v>1.2416907229787324</v>
      </c>
      <c r="AF435" s="22">
        <f t="shared" si="574"/>
        <v>1.8940118222940932</v>
      </c>
      <c r="AG435" s="22">
        <f t="shared" si="575"/>
        <v>0.6523210993153608</v>
      </c>
    </row>
    <row r="436" spans="1:33" ht="12.75">
      <c r="A436" s="67">
        <v>1.75</v>
      </c>
      <c r="B436" s="21">
        <f t="shared" si="544"/>
        <v>0.6225589225589225</v>
      </c>
      <c r="C436" s="26" t="str">
        <f t="shared" si="545"/>
        <v>nc</v>
      </c>
      <c r="D436" s="25" t="str">
        <f t="shared" si="546"/>
        <v>nc</v>
      </c>
      <c r="E436" s="25" t="str">
        <f t="shared" si="547"/>
        <v>nc</v>
      </c>
      <c r="F436" s="27">
        <f t="shared" si="548"/>
        <v>0.8754734848484848</v>
      </c>
      <c r="G436" s="26" t="str">
        <f t="shared" si="549"/>
        <v>nc</v>
      </c>
      <c r="H436" s="25" t="str">
        <f t="shared" si="550"/>
        <v>nc</v>
      </c>
      <c r="I436" s="25" t="str">
        <f t="shared" si="551"/>
        <v>nc</v>
      </c>
      <c r="J436" s="27">
        <f t="shared" si="552"/>
        <v>1.245117845117845</v>
      </c>
      <c r="K436" s="26" t="str">
        <f t="shared" si="553"/>
        <v>nc</v>
      </c>
      <c r="L436" s="25" t="str">
        <f t="shared" si="554"/>
        <v>nc</v>
      </c>
      <c r="M436" s="25" t="str">
        <f t="shared" si="555"/>
        <v>nc</v>
      </c>
      <c r="N436" s="27">
        <f t="shared" si="556"/>
        <v>1.7509469696969695</v>
      </c>
      <c r="O436" s="26">
        <f t="shared" si="557"/>
        <v>0.8861203551765915</v>
      </c>
      <c r="P436" s="25">
        <f t="shared" si="558"/>
        <v>69.72397000517195</v>
      </c>
      <c r="Q436" s="25">
        <f t="shared" si="559"/>
        <v>68.83784964999536</v>
      </c>
      <c r="R436" s="27">
        <f t="shared" si="560"/>
        <v>2.546831955922865</v>
      </c>
      <c r="S436" s="26">
        <f t="shared" si="561"/>
        <v>1.047750820682826</v>
      </c>
      <c r="T436" s="25">
        <f t="shared" si="562"/>
        <v>5.306961578959454</v>
      </c>
      <c r="U436" s="25">
        <f t="shared" si="563"/>
        <v>4.259210758276628</v>
      </c>
      <c r="V436" s="27">
        <f t="shared" si="564"/>
        <v>3.501893939393939</v>
      </c>
      <c r="W436" s="26">
        <f t="shared" si="565"/>
        <v>1.176509728407415</v>
      </c>
      <c r="X436" s="25">
        <f t="shared" si="566"/>
        <v>3.4143044663734674</v>
      </c>
      <c r="Y436" s="25">
        <f t="shared" si="567"/>
        <v>2.2377947379660523</v>
      </c>
      <c r="Z436" s="27">
        <f t="shared" si="568"/>
        <v>5.09366391184573</v>
      </c>
      <c r="AA436" s="26">
        <f t="shared" si="569"/>
        <v>1.3107414160260644</v>
      </c>
      <c r="AB436" s="25">
        <f t="shared" si="570"/>
        <v>2.6320627253715148</v>
      </c>
      <c r="AC436" s="25">
        <f t="shared" si="571"/>
        <v>1.3213213093454503</v>
      </c>
      <c r="AD436" s="27">
        <f t="shared" si="572"/>
        <v>7.003787878787878</v>
      </c>
      <c r="AE436" s="26">
        <f t="shared" si="573"/>
        <v>1.407063167928309</v>
      </c>
      <c r="AF436" s="25">
        <f t="shared" si="574"/>
        <v>2.3139738778218932</v>
      </c>
      <c r="AG436" s="25">
        <f t="shared" si="575"/>
        <v>0.9069107098935842</v>
      </c>
    </row>
    <row r="437" spans="1:33" ht="12.75">
      <c r="A437" s="67">
        <v>2</v>
      </c>
      <c r="B437" s="21">
        <f t="shared" si="544"/>
        <v>0.6225589225589225</v>
      </c>
      <c r="C437" s="23" t="str">
        <f t="shared" si="545"/>
        <v>nc</v>
      </c>
      <c r="D437" s="22" t="str">
        <f t="shared" si="546"/>
        <v>nc</v>
      </c>
      <c r="E437" s="22" t="str">
        <f t="shared" si="547"/>
        <v>nc</v>
      </c>
      <c r="F437" s="24">
        <f t="shared" si="548"/>
        <v>0.8754734848484848</v>
      </c>
      <c r="G437" s="23" t="str">
        <f t="shared" si="549"/>
        <v>nc</v>
      </c>
      <c r="H437" s="22" t="str">
        <f t="shared" si="550"/>
        <v>nc</v>
      </c>
      <c r="I437" s="22" t="str">
        <f t="shared" si="551"/>
        <v>nc</v>
      </c>
      <c r="J437" s="24">
        <f t="shared" si="552"/>
        <v>1.245117845117845</v>
      </c>
      <c r="K437" s="23" t="str">
        <f t="shared" si="553"/>
        <v>nc</v>
      </c>
      <c r="L437" s="22" t="str">
        <f t="shared" si="554"/>
        <v>nc</v>
      </c>
      <c r="M437" s="22" t="str">
        <f t="shared" si="555"/>
        <v>nc</v>
      </c>
      <c r="N437" s="24">
        <f t="shared" si="556"/>
        <v>1.7509469696969695</v>
      </c>
      <c r="O437" s="23">
        <f t="shared" si="557"/>
        <v>0.9444293481036838</v>
      </c>
      <c r="P437" s="22" t="str">
        <f t="shared" si="558"/>
        <v>infini</v>
      </c>
      <c r="Q437" s="22" t="str">
        <f t="shared" si="559"/>
        <v>infini</v>
      </c>
      <c r="R437" s="24">
        <f t="shared" si="560"/>
        <v>2.546831955922865</v>
      </c>
      <c r="S437" s="23">
        <f t="shared" si="561"/>
        <v>1.1309622476360808</v>
      </c>
      <c r="T437" s="22">
        <f t="shared" si="562"/>
        <v>8.635788313429144</v>
      </c>
      <c r="U437" s="22">
        <f t="shared" si="563"/>
        <v>7.504826065793063</v>
      </c>
      <c r="V437" s="24">
        <f t="shared" si="564"/>
        <v>3.501893939393939</v>
      </c>
      <c r="W437" s="23">
        <f t="shared" si="565"/>
        <v>1.2830049377301984</v>
      </c>
      <c r="X437" s="22">
        <f t="shared" si="566"/>
        <v>4.533507252630857</v>
      </c>
      <c r="Y437" s="22">
        <f t="shared" si="567"/>
        <v>3.2505023149006584</v>
      </c>
      <c r="Z437" s="24">
        <f t="shared" si="568"/>
        <v>5.09366391184573</v>
      </c>
      <c r="AA437" s="23">
        <f t="shared" si="569"/>
        <v>1.444874972210186</v>
      </c>
      <c r="AB437" s="22">
        <f t="shared" si="570"/>
        <v>3.2478225624424186</v>
      </c>
      <c r="AC437" s="22">
        <f t="shared" si="571"/>
        <v>1.8029475902322327</v>
      </c>
      <c r="AD437" s="24">
        <f t="shared" si="572"/>
        <v>7.003787878787878</v>
      </c>
      <c r="AE437" s="23">
        <f t="shared" si="573"/>
        <v>1.563208051240083</v>
      </c>
      <c r="AF437" s="22">
        <f t="shared" si="574"/>
        <v>2.7755427995004323</v>
      </c>
      <c r="AG437" s="22">
        <f t="shared" si="575"/>
        <v>1.2123347482603493</v>
      </c>
    </row>
    <row r="438" spans="1:33" ht="12.75">
      <c r="A438" s="67">
        <v>2.25</v>
      </c>
      <c r="B438" s="21">
        <f t="shared" si="544"/>
        <v>0.6225589225589225</v>
      </c>
      <c r="C438" s="26" t="str">
        <f t="shared" si="545"/>
        <v>nc</v>
      </c>
      <c r="D438" s="25" t="str">
        <f t="shared" si="546"/>
        <v>nc</v>
      </c>
      <c r="E438" s="25" t="str">
        <f t="shared" si="547"/>
        <v>nc</v>
      </c>
      <c r="F438" s="27">
        <f t="shared" si="548"/>
        <v>0.8754734848484848</v>
      </c>
      <c r="G438" s="26" t="str">
        <f t="shared" si="549"/>
        <v>nc</v>
      </c>
      <c r="H438" s="25" t="str">
        <f t="shared" si="550"/>
        <v>nc</v>
      </c>
      <c r="I438" s="25" t="str">
        <f t="shared" si="551"/>
        <v>nc</v>
      </c>
      <c r="J438" s="27">
        <f t="shared" si="552"/>
        <v>1.245117845117845</v>
      </c>
      <c r="K438" s="26" t="str">
        <f t="shared" si="553"/>
        <v>nc</v>
      </c>
      <c r="L438" s="25" t="str">
        <f t="shared" si="554"/>
        <v>nc</v>
      </c>
      <c r="M438" s="25" t="str">
        <f t="shared" si="555"/>
        <v>nc</v>
      </c>
      <c r="N438" s="27">
        <f t="shared" si="556"/>
        <v>1.7509469696969695</v>
      </c>
      <c r="O438" s="26">
        <f t="shared" si="557"/>
        <v>0.9953722755713954</v>
      </c>
      <c r="P438" s="25" t="str">
        <f t="shared" si="558"/>
        <v>infini</v>
      </c>
      <c r="Q438" s="25" t="str">
        <f t="shared" si="559"/>
        <v>infini</v>
      </c>
      <c r="R438" s="27">
        <f t="shared" si="560"/>
        <v>2.546831955922865</v>
      </c>
      <c r="S438" s="26">
        <f t="shared" si="561"/>
        <v>1.2054216375248388</v>
      </c>
      <c r="T438" s="25">
        <f t="shared" si="562"/>
        <v>16.862369182629557</v>
      </c>
      <c r="U438" s="25">
        <f t="shared" si="563"/>
        <v>15.656947545104718</v>
      </c>
      <c r="V438" s="27">
        <f t="shared" si="564"/>
        <v>3.501893939393939</v>
      </c>
      <c r="W438" s="26">
        <f t="shared" si="565"/>
        <v>1.3801730155233594</v>
      </c>
      <c r="X438" s="25">
        <f t="shared" si="566"/>
        <v>6.084870060728035</v>
      </c>
      <c r="Y438" s="25">
        <f t="shared" si="567"/>
        <v>4.704697045204675</v>
      </c>
      <c r="Z438" s="27">
        <f t="shared" si="568"/>
        <v>5.09366391184573</v>
      </c>
      <c r="AA438" s="26">
        <f t="shared" si="569"/>
        <v>1.569822133992116</v>
      </c>
      <c r="AB438" s="25">
        <f t="shared" si="570"/>
        <v>3.970238362222398</v>
      </c>
      <c r="AC438" s="25">
        <f t="shared" si="571"/>
        <v>2.400416228230282</v>
      </c>
      <c r="AD438" s="27">
        <f t="shared" si="572"/>
        <v>7.003787878787878</v>
      </c>
      <c r="AE438" s="26">
        <f t="shared" si="573"/>
        <v>1.7108767387385015</v>
      </c>
      <c r="AF438" s="25">
        <f t="shared" si="574"/>
        <v>3.285224013544417</v>
      </c>
      <c r="AG438" s="25">
        <f t="shared" si="575"/>
        <v>1.5743472748059155</v>
      </c>
    </row>
    <row r="439" spans="1:33" ht="12.75">
      <c r="A439" s="67">
        <v>2.75</v>
      </c>
      <c r="B439" s="21">
        <f t="shared" si="544"/>
        <v>0.6225589225589225</v>
      </c>
      <c r="C439" s="23" t="str">
        <f t="shared" si="545"/>
        <v>nc</v>
      </c>
      <c r="D439" s="22" t="str">
        <f t="shared" si="546"/>
        <v>nc</v>
      </c>
      <c r="E439" s="22" t="str">
        <f t="shared" si="547"/>
        <v>nc</v>
      </c>
      <c r="F439" s="24">
        <f t="shared" si="548"/>
        <v>0.8754734848484848</v>
      </c>
      <c r="G439" s="23" t="str">
        <f t="shared" si="549"/>
        <v>nc</v>
      </c>
      <c r="H439" s="22" t="str">
        <f t="shared" si="550"/>
        <v>nc</v>
      </c>
      <c r="I439" s="22" t="str">
        <f t="shared" si="551"/>
        <v>nc</v>
      </c>
      <c r="J439" s="24">
        <f t="shared" si="552"/>
        <v>1.245117845117845</v>
      </c>
      <c r="K439" s="23" t="str">
        <f t="shared" si="553"/>
        <v>nc</v>
      </c>
      <c r="L439" s="22" t="str">
        <f t="shared" si="554"/>
        <v>nc</v>
      </c>
      <c r="M439" s="22" t="str">
        <f t="shared" si="555"/>
        <v>nc</v>
      </c>
      <c r="N439" s="24">
        <f t="shared" si="556"/>
        <v>1.7509469696969695</v>
      </c>
      <c r="O439" s="23">
        <f t="shared" si="557"/>
        <v>1.080116968505342</v>
      </c>
      <c r="P439" s="22" t="str">
        <f t="shared" si="558"/>
        <v>infini</v>
      </c>
      <c r="Q439" s="22" t="str">
        <f t="shared" si="559"/>
        <v>infini</v>
      </c>
      <c r="R439" s="24">
        <f t="shared" si="560"/>
        <v>2.546831955922865</v>
      </c>
      <c r="S439" s="23">
        <f t="shared" si="561"/>
        <v>1.3330818224766812</v>
      </c>
      <c r="T439" s="22" t="str">
        <f t="shared" si="562"/>
        <v>infini</v>
      </c>
      <c r="U439" s="22" t="str">
        <f t="shared" si="563"/>
        <v>infini</v>
      </c>
      <c r="V439" s="24">
        <f t="shared" si="564"/>
        <v>3.501893939393939</v>
      </c>
      <c r="W439" s="23">
        <f t="shared" si="565"/>
        <v>1.5510344398431382</v>
      </c>
      <c r="X439" s="22">
        <f t="shared" si="566"/>
        <v>12.115085870041746</v>
      </c>
      <c r="Y439" s="22">
        <f t="shared" si="567"/>
        <v>10.564051430198608</v>
      </c>
      <c r="Z439" s="24">
        <f t="shared" si="568"/>
        <v>5.09366391184573</v>
      </c>
      <c r="AA439" s="23">
        <f t="shared" si="569"/>
        <v>1.7956902022537462</v>
      </c>
      <c r="AB439" s="22">
        <f t="shared" si="570"/>
        <v>5.869102762249829</v>
      </c>
      <c r="AC439" s="22">
        <f t="shared" si="571"/>
        <v>4.073412559996083</v>
      </c>
      <c r="AD439" s="24">
        <f t="shared" si="572"/>
        <v>7.003787878787878</v>
      </c>
      <c r="AE439" s="23">
        <f t="shared" si="573"/>
        <v>1.983404117882018</v>
      </c>
      <c r="AF439" s="22">
        <f t="shared" si="574"/>
        <v>4.482515127579446</v>
      </c>
      <c r="AG439" s="22">
        <f t="shared" si="575"/>
        <v>2.499111009697428</v>
      </c>
    </row>
    <row r="440" spans="1:33" ht="12.75">
      <c r="A440" s="67">
        <v>3</v>
      </c>
      <c r="B440" s="21">
        <f t="shared" si="544"/>
        <v>0.6225589225589225</v>
      </c>
      <c r="C440" s="26" t="str">
        <f t="shared" si="545"/>
        <v>nc</v>
      </c>
      <c r="D440" s="25" t="str">
        <f t="shared" si="546"/>
        <v>nc</v>
      </c>
      <c r="E440" s="25" t="str">
        <f t="shared" si="547"/>
        <v>nc</v>
      </c>
      <c r="F440" s="27">
        <f t="shared" si="548"/>
        <v>0.8754734848484848</v>
      </c>
      <c r="G440" s="26" t="str">
        <f t="shared" si="549"/>
        <v>nc</v>
      </c>
      <c r="H440" s="25" t="str">
        <f t="shared" si="550"/>
        <v>nc</v>
      </c>
      <c r="I440" s="25" t="str">
        <f t="shared" si="551"/>
        <v>nc</v>
      </c>
      <c r="J440" s="27">
        <f t="shared" si="552"/>
        <v>1.245117845117845</v>
      </c>
      <c r="K440" s="26" t="str">
        <f t="shared" si="553"/>
        <v>nc</v>
      </c>
      <c r="L440" s="25" t="str">
        <f t="shared" si="554"/>
        <v>nc</v>
      </c>
      <c r="M440" s="25" t="str">
        <f t="shared" si="555"/>
        <v>nc</v>
      </c>
      <c r="N440" s="27">
        <f t="shared" si="556"/>
        <v>1.7509469696969695</v>
      </c>
      <c r="O440" s="26">
        <f t="shared" si="557"/>
        <v>1.1157391837463733</v>
      </c>
      <c r="P440" s="25" t="str">
        <f t="shared" si="558"/>
        <v>infini</v>
      </c>
      <c r="Q440" s="25" t="str">
        <f t="shared" si="559"/>
        <v>infini</v>
      </c>
      <c r="R440" s="27">
        <f t="shared" si="560"/>
        <v>2.546831955922865</v>
      </c>
      <c r="S440" s="26">
        <f t="shared" si="561"/>
        <v>1.3882138715275258</v>
      </c>
      <c r="T440" s="25" t="str">
        <f t="shared" si="562"/>
        <v>infini</v>
      </c>
      <c r="U440" s="25" t="str">
        <f t="shared" si="563"/>
        <v>infini</v>
      </c>
      <c r="V440" s="27">
        <f t="shared" si="564"/>
        <v>3.501893939393939</v>
      </c>
      <c r="W440" s="26">
        <f t="shared" si="565"/>
        <v>1.6265450271765267</v>
      </c>
      <c r="X440" s="25">
        <f t="shared" si="566"/>
        <v>19.28023246114062</v>
      </c>
      <c r="Y440" s="25">
        <f t="shared" si="567"/>
        <v>17.653687433964095</v>
      </c>
      <c r="Z440" s="27">
        <f t="shared" si="568"/>
        <v>5.09366391184573</v>
      </c>
      <c r="AA440" s="26">
        <f t="shared" si="569"/>
        <v>1.8981032996611336</v>
      </c>
      <c r="AB440" s="25">
        <f t="shared" si="570"/>
        <v>7.151799424710131</v>
      </c>
      <c r="AC440" s="25">
        <f t="shared" si="571"/>
        <v>5.253696125048997</v>
      </c>
      <c r="AD440" s="27">
        <f t="shared" si="572"/>
        <v>7.003787878787878</v>
      </c>
      <c r="AE440" s="26">
        <f t="shared" si="573"/>
        <v>2.109407799066643</v>
      </c>
      <c r="AF440" s="25">
        <f t="shared" si="574"/>
        <v>5.192108967830827</v>
      </c>
      <c r="AG440" s="25">
        <f t="shared" si="575"/>
        <v>3.082701168764184</v>
      </c>
    </row>
    <row r="441" spans="1:33" ht="12.75">
      <c r="A441" s="67">
        <v>4</v>
      </c>
      <c r="B441" s="21">
        <f t="shared" si="544"/>
        <v>0.6225589225589225</v>
      </c>
      <c r="C441" s="23" t="str">
        <f t="shared" si="545"/>
        <v>nc</v>
      </c>
      <c r="D441" s="22" t="str">
        <f t="shared" si="546"/>
        <v>nc</v>
      </c>
      <c r="E441" s="22" t="str">
        <f t="shared" si="547"/>
        <v>nc</v>
      </c>
      <c r="F441" s="24">
        <f t="shared" si="548"/>
        <v>0.8754734848484848</v>
      </c>
      <c r="G441" s="23" t="str">
        <f t="shared" si="549"/>
        <v>nc</v>
      </c>
      <c r="H441" s="22" t="str">
        <f t="shared" si="550"/>
        <v>nc</v>
      </c>
      <c r="I441" s="22" t="str">
        <f t="shared" si="551"/>
        <v>nc</v>
      </c>
      <c r="J441" s="24">
        <f t="shared" si="552"/>
        <v>1.245117845117845</v>
      </c>
      <c r="K441" s="23" t="str">
        <f t="shared" si="553"/>
        <v>nc</v>
      </c>
      <c r="L441" s="22" t="str">
        <f t="shared" si="554"/>
        <v>nc</v>
      </c>
      <c r="M441" s="22" t="str">
        <f t="shared" si="555"/>
        <v>nc</v>
      </c>
      <c r="N441" s="24">
        <f t="shared" si="556"/>
        <v>1.7509469696969695</v>
      </c>
      <c r="O441" s="23">
        <f t="shared" si="557"/>
        <v>1.2270239923339203</v>
      </c>
      <c r="P441" s="22" t="str">
        <f t="shared" si="558"/>
        <v>infini</v>
      </c>
      <c r="Q441" s="22" t="str">
        <f t="shared" si="559"/>
        <v>infini</v>
      </c>
      <c r="R441" s="24">
        <f t="shared" si="560"/>
        <v>2.546831955922865</v>
      </c>
      <c r="S441" s="23">
        <f t="shared" si="561"/>
        <v>1.566357786107025</v>
      </c>
      <c r="T441" s="22" t="str">
        <f t="shared" si="562"/>
        <v>infini</v>
      </c>
      <c r="U441" s="22" t="str">
        <f t="shared" si="563"/>
        <v>infini</v>
      </c>
      <c r="V441" s="24">
        <f t="shared" si="564"/>
        <v>3.501893939393939</v>
      </c>
      <c r="W441" s="23">
        <f t="shared" si="565"/>
        <v>1.8779695584080018</v>
      </c>
      <c r="X441" s="22" t="str">
        <f t="shared" si="566"/>
        <v>infini</v>
      </c>
      <c r="Y441" s="22" t="str">
        <f t="shared" si="567"/>
        <v>infini</v>
      </c>
      <c r="Z441" s="24">
        <f t="shared" si="568"/>
        <v>5.09366391184573</v>
      </c>
      <c r="AA441" s="23">
        <f t="shared" si="569"/>
        <v>2.2511780180806484</v>
      </c>
      <c r="AB441" s="22">
        <f t="shared" si="570"/>
        <v>17.924960434697255</v>
      </c>
      <c r="AC441" s="22">
        <f t="shared" si="571"/>
        <v>15.673782416616607</v>
      </c>
      <c r="AD441" s="24">
        <f t="shared" si="572"/>
        <v>7.003787878787878</v>
      </c>
      <c r="AE441" s="23">
        <f t="shared" si="573"/>
        <v>2.5559432246078306</v>
      </c>
      <c r="AF441" s="22">
        <f t="shared" si="574"/>
        <v>9.194979312539784</v>
      </c>
      <c r="AG441" s="22">
        <f t="shared" si="575"/>
        <v>6.639036087931954</v>
      </c>
    </row>
    <row r="442" spans="1:33" ht="12.75">
      <c r="A442" s="67">
        <v>5</v>
      </c>
      <c r="B442" s="21">
        <f t="shared" si="544"/>
        <v>0.6225589225589225</v>
      </c>
      <c r="C442" s="26" t="str">
        <f t="shared" si="545"/>
        <v>nc</v>
      </c>
      <c r="D442" s="25" t="str">
        <f t="shared" si="546"/>
        <v>nc</v>
      </c>
      <c r="E442" s="25" t="str">
        <f t="shared" si="547"/>
        <v>nc</v>
      </c>
      <c r="F442" s="27">
        <f t="shared" si="548"/>
        <v>0.8754734848484848</v>
      </c>
      <c r="G442" s="26" t="str">
        <f t="shared" si="549"/>
        <v>nc</v>
      </c>
      <c r="H442" s="25" t="str">
        <f t="shared" si="550"/>
        <v>nc</v>
      </c>
      <c r="I442" s="25" t="str">
        <f t="shared" si="551"/>
        <v>nc</v>
      </c>
      <c r="J442" s="27">
        <f t="shared" si="552"/>
        <v>1.245117845117845</v>
      </c>
      <c r="K442" s="26" t="str">
        <f t="shared" si="553"/>
        <v>nc</v>
      </c>
      <c r="L442" s="25" t="str">
        <f t="shared" si="554"/>
        <v>nc</v>
      </c>
      <c r="M442" s="25" t="str">
        <f t="shared" si="555"/>
        <v>nc</v>
      </c>
      <c r="N442" s="27">
        <f t="shared" si="556"/>
        <v>1.7509469696969695</v>
      </c>
      <c r="O442" s="26">
        <f t="shared" si="557"/>
        <v>1.3051288103549723</v>
      </c>
      <c r="P442" s="25" t="str">
        <f t="shared" si="558"/>
        <v>infini</v>
      </c>
      <c r="Q442" s="25" t="str">
        <f t="shared" si="559"/>
        <v>infini</v>
      </c>
      <c r="R442" s="27">
        <f t="shared" si="560"/>
        <v>2.546831955922865</v>
      </c>
      <c r="S442" s="26">
        <f t="shared" si="561"/>
        <v>1.6970209160351866</v>
      </c>
      <c r="T442" s="25" t="str">
        <f t="shared" si="562"/>
        <v>infini</v>
      </c>
      <c r="U442" s="25" t="str">
        <f t="shared" si="563"/>
        <v>infini</v>
      </c>
      <c r="V442" s="27">
        <f t="shared" si="564"/>
        <v>3.501893939393939</v>
      </c>
      <c r="W442" s="26">
        <f t="shared" si="565"/>
        <v>2.0699478941834575</v>
      </c>
      <c r="X442" s="25" t="str">
        <f t="shared" si="566"/>
        <v>infini</v>
      </c>
      <c r="Y442" s="25" t="str">
        <f t="shared" si="567"/>
        <v>infini</v>
      </c>
      <c r="Z442" s="27">
        <f t="shared" si="568"/>
        <v>5.09366391184573</v>
      </c>
      <c r="AA442" s="26">
        <f t="shared" si="569"/>
        <v>2.5339937523143763</v>
      </c>
      <c r="AB442" s="25">
        <f t="shared" si="570"/>
        <v>186.3573141970207</v>
      </c>
      <c r="AC442" s="25">
        <f t="shared" si="571"/>
        <v>183.82332044470633</v>
      </c>
      <c r="AD442" s="27">
        <f t="shared" si="572"/>
        <v>7.003787878787878</v>
      </c>
      <c r="AE442" s="26">
        <f t="shared" si="573"/>
        <v>2.927812093051537</v>
      </c>
      <c r="AF442" s="25">
        <f t="shared" si="574"/>
        <v>17.109217695132067</v>
      </c>
      <c r="AG442" s="25">
        <f t="shared" si="575"/>
        <v>14.18140560208053</v>
      </c>
    </row>
    <row r="443" spans="1:33" ht="12.75">
      <c r="A443" s="67">
        <v>10</v>
      </c>
      <c r="B443" s="21">
        <f t="shared" si="544"/>
        <v>0.6225589225589225</v>
      </c>
      <c r="C443" s="23" t="str">
        <f t="shared" si="545"/>
        <v>nc</v>
      </c>
      <c r="D443" s="22" t="str">
        <f t="shared" si="546"/>
        <v>nc</v>
      </c>
      <c r="E443" s="22" t="str">
        <f t="shared" si="547"/>
        <v>nc</v>
      </c>
      <c r="F443" s="24">
        <f t="shared" si="548"/>
        <v>0.8754734848484848</v>
      </c>
      <c r="G443" s="23" t="str">
        <f t="shared" si="549"/>
        <v>nc</v>
      </c>
      <c r="H443" s="22" t="str">
        <f t="shared" si="550"/>
        <v>nc</v>
      </c>
      <c r="I443" s="22" t="str">
        <f t="shared" si="551"/>
        <v>nc</v>
      </c>
      <c r="J443" s="24">
        <f t="shared" si="552"/>
        <v>1.245117845117845</v>
      </c>
      <c r="K443" s="23" t="str">
        <f t="shared" si="553"/>
        <v>nc</v>
      </c>
      <c r="L443" s="22" t="str">
        <f t="shared" si="554"/>
        <v>nc</v>
      </c>
      <c r="M443" s="22" t="str">
        <f t="shared" si="555"/>
        <v>nc</v>
      </c>
      <c r="N443" s="24">
        <f t="shared" si="556"/>
        <v>1.7509469696969695</v>
      </c>
      <c r="O443" s="23">
        <f t="shared" si="557"/>
        <v>1.4955200721602588</v>
      </c>
      <c r="P443" s="22" t="str">
        <f t="shared" si="558"/>
        <v>infini</v>
      </c>
      <c r="Q443" s="22" t="str">
        <f t="shared" si="559"/>
        <v>infini</v>
      </c>
      <c r="R443" s="24">
        <f t="shared" si="560"/>
        <v>2.546831955922865</v>
      </c>
      <c r="S443" s="23">
        <f t="shared" si="561"/>
        <v>2.0368411578951773</v>
      </c>
      <c r="T443" s="22" t="str">
        <f t="shared" si="562"/>
        <v>infini</v>
      </c>
      <c r="U443" s="22" t="str">
        <f t="shared" si="563"/>
        <v>infini</v>
      </c>
      <c r="V443" s="24">
        <f t="shared" si="564"/>
        <v>3.501893939393939</v>
      </c>
      <c r="W443" s="23">
        <f t="shared" si="565"/>
        <v>2.601918073775705</v>
      </c>
      <c r="X443" s="22" t="str">
        <f t="shared" si="566"/>
        <v>infini</v>
      </c>
      <c r="Y443" s="22" t="str">
        <f t="shared" si="567"/>
        <v>infini</v>
      </c>
      <c r="Z443" s="24">
        <f t="shared" si="568"/>
        <v>5.09366391184573</v>
      </c>
      <c r="AA443" s="23">
        <f t="shared" si="569"/>
        <v>3.3843449974567075</v>
      </c>
      <c r="AB443" s="22" t="str">
        <f t="shared" si="570"/>
        <v>infini</v>
      </c>
      <c r="AC443" s="22" t="str">
        <f t="shared" si="571"/>
        <v>infini</v>
      </c>
      <c r="AD443" s="24">
        <f t="shared" si="572"/>
        <v>7.003787878787878</v>
      </c>
      <c r="AE443" s="23">
        <f t="shared" si="573"/>
        <v>4.129400077898039</v>
      </c>
      <c r="AF443" s="22" t="str">
        <f t="shared" si="574"/>
        <v>infini</v>
      </c>
      <c r="AG443" s="22" t="str">
        <f t="shared" si="575"/>
        <v>infini</v>
      </c>
    </row>
    <row r="444" spans="1:33" ht="12.75">
      <c r="A444" s="67">
        <v>20</v>
      </c>
      <c r="B444" s="21">
        <f t="shared" si="544"/>
        <v>0.6225589225589225</v>
      </c>
      <c r="C444" s="26" t="str">
        <f t="shared" si="545"/>
        <v>nc</v>
      </c>
      <c r="D444" s="25" t="str">
        <f t="shared" si="546"/>
        <v>nc</v>
      </c>
      <c r="E444" s="25" t="str">
        <f t="shared" si="547"/>
        <v>nc</v>
      </c>
      <c r="F444" s="27">
        <f t="shared" si="548"/>
        <v>0.8754734848484848</v>
      </c>
      <c r="G444" s="26" t="str">
        <f t="shared" si="549"/>
        <v>nc</v>
      </c>
      <c r="H444" s="25" t="str">
        <f t="shared" si="550"/>
        <v>nc</v>
      </c>
      <c r="I444" s="25" t="str">
        <f t="shared" si="551"/>
        <v>nc</v>
      </c>
      <c r="J444" s="27">
        <f t="shared" si="552"/>
        <v>1.245117845117845</v>
      </c>
      <c r="K444" s="26" t="str">
        <f t="shared" si="553"/>
        <v>nc</v>
      </c>
      <c r="L444" s="25" t="str">
        <f t="shared" si="554"/>
        <v>nc</v>
      </c>
      <c r="M444" s="25" t="str">
        <f t="shared" si="555"/>
        <v>nc</v>
      </c>
      <c r="N444" s="27">
        <f t="shared" si="556"/>
        <v>1.7509469696969695</v>
      </c>
      <c r="O444" s="26">
        <f t="shared" si="557"/>
        <v>1.6131852285627837</v>
      </c>
      <c r="P444" s="25" t="str">
        <f t="shared" si="558"/>
        <v>infini</v>
      </c>
      <c r="Q444" s="25" t="str">
        <f t="shared" si="559"/>
        <v>infini</v>
      </c>
      <c r="R444" s="27">
        <f t="shared" si="560"/>
        <v>2.546831955922865</v>
      </c>
      <c r="S444" s="26">
        <f t="shared" si="561"/>
        <v>2.2634651386583564</v>
      </c>
      <c r="T444" s="25" t="str">
        <f t="shared" si="562"/>
        <v>infini</v>
      </c>
      <c r="U444" s="25" t="str">
        <f t="shared" si="563"/>
        <v>infini</v>
      </c>
      <c r="V444" s="27">
        <f t="shared" si="564"/>
        <v>3.501893939393939</v>
      </c>
      <c r="W444" s="26">
        <f t="shared" si="565"/>
        <v>2.9855575871915216</v>
      </c>
      <c r="X444" s="25" t="str">
        <f t="shared" si="566"/>
        <v>infini</v>
      </c>
      <c r="Y444" s="25" t="str">
        <f t="shared" si="567"/>
        <v>infini</v>
      </c>
      <c r="Z444" s="27">
        <f t="shared" si="568"/>
        <v>5.09366391184573</v>
      </c>
      <c r="AA444" s="26">
        <f t="shared" si="569"/>
        <v>4.066689753030525</v>
      </c>
      <c r="AB444" s="25" t="str">
        <f t="shared" si="570"/>
        <v>infini</v>
      </c>
      <c r="AC444" s="25" t="str">
        <f t="shared" si="571"/>
        <v>infini</v>
      </c>
      <c r="AD444" s="27">
        <f t="shared" si="572"/>
        <v>7.003787878787878</v>
      </c>
      <c r="AE444" s="26">
        <f t="shared" si="573"/>
        <v>5.195536503069553</v>
      </c>
      <c r="AF444" s="25" t="str">
        <f t="shared" si="574"/>
        <v>infini</v>
      </c>
      <c r="AG444" s="25" t="str">
        <f t="shared" si="575"/>
        <v>infini</v>
      </c>
    </row>
    <row r="445" spans="1:33" ht="12.75">
      <c r="A445" s="67">
        <v>50</v>
      </c>
      <c r="B445" s="21">
        <f t="shared" si="544"/>
        <v>0.6225589225589225</v>
      </c>
      <c r="C445" s="23" t="str">
        <f t="shared" si="545"/>
        <v>nc</v>
      </c>
      <c r="D445" s="22" t="str">
        <f t="shared" si="546"/>
        <v>nc</v>
      </c>
      <c r="E445" s="22" t="str">
        <f t="shared" si="547"/>
        <v>nc</v>
      </c>
      <c r="F445" s="24">
        <f t="shared" si="548"/>
        <v>0.8754734848484848</v>
      </c>
      <c r="G445" s="23" t="str">
        <f t="shared" si="549"/>
        <v>nc</v>
      </c>
      <c r="H445" s="22" t="str">
        <f t="shared" si="550"/>
        <v>nc</v>
      </c>
      <c r="I445" s="22" t="str">
        <f t="shared" si="551"/>
        <v>nc</v>
      </c>
      <c r="J445" s="24">
        <f t="shared" si="552"/>
        <v>1.245117845117845</v>
      </c>
      <c r="K445" s="23" t="str">
        <f t="shared" si="553"/>
        <v>nc</v>
      </c>
      <c r="L445" s="22" t="str">
        <f t="shared" si="554"/>
        <v>nc</v>
      </c>
      <c r="M445" s="22" t="str">
        <f t="shared" si="555"/>
        <v>nc</v>
      </c>
      <c r="N445" s="24">
        <f t="shared" si="556"/>
        <v>1.7509469696969695</v>
      </c>
      <c r="O445" s="23">
        <f t="shared" si="557"/>
        <v>1.6931120575364342</v>
      </c>
      <c r="P445" s="22" t="str">
        <f t="shared" si="558"/>
        <v>infini</v>
      </c>
      <c r="Q445" s="22" t="str">
        <f t="shared" si="559"/>
        <v>infini</v>
      </c>
      <c r="R445" s="24">
        <f t="shared" si="560"/>
        <v>2.546831955922865</v>
      </c>
      <c r="S445" s="23">
        <f t="shared" si="561"/>
        <v>2.4253772163343608</v>
      </c>
      <c r="T445" s="22" t="str">
        <f t="shared" si="562"/>
        <v>infini</v>
      </c>
      <c r="U445" s="22" t="str">
        <f t="shared" si="563"/>
        <v>infini</v>
      </c>
      <c r="V445" s="24">
        <f t="shared" si="564"/>
        <v>3.501893939393939</v>
      </c>
      <c r="W445" s="23">
        <f t="shared" si="565"/>
        <v>3.2753146215146325</v>
      </c>
      <c r="X445" s="22" t="str">
        <f t="shared" si="566"/>
        <v>infini</v>
      </c>
      <c r="Y445" s="22" t="str">
        <f t="shared" si="567"/>
        <v>infini</v>
      </c>
      <c r="Z445" s="24">
        <f t="shared" si="568"/>
        <v>5.09366391184573</v>
      </c>
      <c r="AA445" s="23">
        <f t="shared" si="569"/>
        <v>4.626341945668781</v>
      </c>
      <c r="AB445" s="22" t="str">
        <f t="shared" si="570"/>
        <v>infini</v>
      </c>
      <c r="AC445" s="22" t="str">
        <f t="shared" si="571"/>
        <v>infini</v>
      </c>
      <c r="AD445" s="24">
        <f t="shared" si="572"/>
        <v>7.003787878787878</v>
      </c>
      <c r="AE445" s="23">
        <f t="shared" si="573"/>
        <v>6.147902916732722</v>
      </c>
      <c r="AF445" s="22" t="str">
        <f t="shared" si="574"/>
        <v>infini</v>
      </c>
      <c r="AG445" s="22" t="str">
        <f t="shared" si="575"/>
        <v>infini</v>
      </c>
    </row>
    <row r="446" spans="1:33" ht="12.75">
      <c r="A446" s="67">
        <v>100</v>
      </c>
      <c r="B446" s="21">
        <f t="shared" si="544"/>
        <v>0.6225589225589225</v>
      </c>
      <c r="C446" s="26" t="str">
        <f t="shared" si="545"/>
        <v>nc</v>
      </c>
      <c r="D446" s="25" t="str">
        <f t="shared" si="546"/>
        <v>nc</v>
      </c>
      <c r="E446" s="25" t="str">
        <f t="shared" si="547"/>
        <v>nc</v>
      </c>
      <c r="F446" s="27">
        <f t="shared" si="548"/>
        <v>0.8754734848484848</v>
      </c>
      <c r="G446" s="26" t="str">
        <f t="shared" si="549"/>
        <v>nc</v>
      </c>
      <c r="H446" s="25" t="str">
        <f t="shared" si="550"/>
        <v>nc</v>
      </c>
      <c r="I446" s="25" t="str">
        <f t="shared" si="551"/>
        <v>nc</v>
      </c>
      <c r="J446" s="27">
        <f t="shared" si="552"/>
        <v>1.245117845117845</v>
      </c>
      <c r="K446" s="26" t="str">
        <f t="shared" si="553"/>
        <v>nc</v>
      </c>
      <c r="L446" s="25" t="str">
        <f t="shared" si="554"/>
        <v>nc</v>
      </c>
      <c r="M446" s="25" t="str">
        <f t="shared" si="555"/>
        <v>nc</v>
      </c>
      <c r="N446" s="27">
        <f t="shared" si="556"/>
        <v>1.7509469696969695</v>
      </c>
      <c r="O446" s="26">
        <f t="shared" si="557"/>
        <v>1.721543912609552</v>
      </c>
      <c r="P446" s="25" t="str">
        <f t="shared" si="558"/>
        <v>infini</v>
      </c>
      <c r="Q446" s="25" t="str">
        <f t="shared" si="559"/>
        <v>infini</v>
      </c>
      <c r="R446" s="27">
        <f t="shared" si="560"/>
        <v>2.546831955922865</v>
      </c>
      <c r="S446" s="26">
        <f t="shared" si="561"/>
        <v>2.484621215934654</v>
      </c>
      <c r="T446" s="25" t="str">
        <f t="shared" si="562"/>
        <v>infini</v>
      </c>
      <c r="U446" s="25" t="str">
        <f t="shared" si="563"/>
        <v>infini</v>
      </c>
      <c r="V446" s="27">
        <f t="shared" si="564"/>
        <v>3.501893939393939</v>
      </c>
      <c r="W446" s="26">
        <f t="shared" si="565"/>
        <v>3.3848167190394896</v>
      </c>
      <c r="X446" s="25" t="str">
        <f t="shared" si="566"/>
        <v>infini</v>
      </c>
      <c r="Y446" s="25" t="str">
        <f t="shared" si="567"/>
        <v>infini</v>
      </c>
      <c r="Z446" s="27">
        <f t="shared" si="568"/>
        <v>5.09366391184573</v>
      </c>
      <c r="AA446" s="26">
        <f t="shared" si="569"/>
        <v>4.848768891284807</v>
      </c>
      <c r="AB446" s="25" t="str">
        <f t="shared" si="570"/>
        <v>infini</v>
      </c>
      <c r="AC446" s="25" t="str">
        <f t="shared" si="571"/>
        <v>infini</v>
      </c>
      <c r="AD446" s="27">
        <f t="shared" si="572"/>
        <v>7.003787878787878</v>
      </c>
      <c r="AE446" s="26">
        <f t="shared" si="573"/>
        <v>6.547995782084967</v>
      </c>
      <c r="AF446" s="25" t="str">
        <f t="shared" si="574"/>
        <v>infini</v>
      </c>
      <c r="AG446" s="25" t="str">
        <f t="shared" si="575"/>
        <v>infini</v>
      </c>
    </row>
    <row r="447" spans="1:33" ht="12.75">
      <c r="A447" s="67">
        <v>200</v>
      </c>
      <c r="B447" s="21">
        <f t="shared" si="544"/>
        <v>0.6225589225589225</v>
      </c>
      <c r="C447" s="23" t="str">
        <f t="shared" si="545"/>
        <v>nc</v>
      </c>
      <c r="D447" s="22" t="str">
        <f t="shared" si="546"/>
        <v>nc</v>
      </c>
      <c r="E447" s="22" t="str">
        <f t="shared" si="547"/>
        <v>nc</v>
      </c>
      <c r="F447" s="24">
        <f t="shared" si="548"/>
        <v>0.8754734848484848</v>
      </c>
      <c r="G447" s="23" t="str">
        <f t="shared" si="549"/>
        <v>nc</v>
      </c>
      <c r="H447" s="22" t="str">
        <f t="shared" si="550"/>
        <v>nc</v>
      </c>
      <c r="I447" s="22" t="str">
        <f t="shared" si="551"/>
        <v>nc</v>
      </c>
      <c r="J447" s="24">
        <f t="shared" si="552"/>
        <v>1.245117845117845</v>
      </c>
      <c r="K447" s="23" t="str">
        <f t="shared" si="553"/>
        <v>nc</v>
      </c>
      <c r="L447" s="22" t="str">
        <f t="shared" si="554"/>
        <v>nc</v>
      </c>
      <c r="M447" s="22" t="str">
        <f t="shared" si="555"/>
        <v>nc</v>
      </c>
      <c r="N447" s="24">
        <f t="shared" si="556"/>
        <v>1.7509469696969695</v>
      </c>
      <c r="O447" s="23">
        <f t="shared" si="557"/>
        <v>1.7361209570587897</v>
      </c>
      <c r="P447" s="22" t="str">
        <f t="shared" si="558"/>
        <v>infini</v>
      </c>
      <c r="Q447" s="22" t="str">
        <f t="shared" si="559"/>
        <v>infini</v>
      </c>
      <c r="R447" s="24">
        <f t="shared" si="560"/>
        <v>2.546831955922865</v>
      </c>
      <c r="S447" s="23">
        <f t="shared" si="561"/>
        <v>2.515341987678742</v>
      </c>
      <c r="T447" s="22" t="str">
        <f t="shared" si="562"/>
        <v>infini</v>
      </c>
      <c r="U447" s="22" t="str">
        <f t="shared" si="563"/>
        <v>infini</v>
      </c>
      <c r="V447" s="24">
        <f t="shared" si="564"/>
        <v>3.501893939393939</v>
      </c>
      <c r="W447" s="23">
        <f t="shared" si="565"/>
        <v>3.4423601461601168</v>
      </c>
      <c r="X447" s="22" t="str">
        <f t="shared" si="566"/>
        <v>infini</v>
      </c>
      <c r="Y447" s="22" t="str">
        <f t="shared" si="567"/>
        <v>infini</v>
      </c>
      <c r="Z447" s="24">
        <f t="shared" si="568"/>
        <v>5.09366391184573</v>
      </c>
      <c r="AA447" s="23">
        <f t="shared" si="569"/>
        <v>4.9682003605075575</v>
      </c>
      <c r="AB447" s="22" t="str">
        <f t="shared" si="570"/>
        <v>infini</v>
      </c>
      <c r="AC447" s="22" t="str">
        <f t="shared" si="571"/>
        <v>infini</v>
      </c>
      <c r="AD447" s="24">
        <f t="shared" si="572"/>
        <v>7.003787878787878</v>
      </c>
      <c r="AE447" s="23">
        <f t="shared" si="573"/>
        <v>6.768226919284666</v>
      </c>
      <c r="AF447" s="22" t="str">
        <f t="shared" si="574"/>
        <v>infini</v>
      </c>
      <c r="AG447" s="22" t="str">
        <f t="shared" si="575"/>
        <v>infini</v>
      </c>
    </row>
    <row r="448" spans="1:33" ht="12.75">
      <c r="A448" s="29" t="s">
        <v>68</v>
      </c>
      <c r="C448" s="21" t="str">
        <f>IF(OR($C$187/$C$5&lt;2*$C$2,$C$2*1000&lt;$C$5),"nc",B447)</f>
        <v>nc</v>
      </c>
      <c r="D448" s="19" t="str">
        <f>IF(OR($C$187/$C$5&lt;2*$C$2,$C$2*1000&lt;$C$5),"nc","infini")</f>
        <v>nc</v>
      </c>
      <c r="E448" s="19" t="str">
        <f>IF(OR($C$187/$C$5&lt;2*$C$2,$C$2*1000&lt;$C$5),"nc","infini")</f>
        <v>nc</v>
      </c>
      <c r="G448" s="21" t="str">
        <f>IF(OR($C$187/$G$5&lt;2*$C$2,$C$2*1000&lt;$G$5),"nc",F447)</f>
        <v>nc</v>
      </c>
      <c r="H448" s="19" t="str">
        <f>IF(OR($C$187/$G$5&lt;2*$C$2,$C$2*1000&lt;$G$5),"nc","infini")</f>
        <v>nc</v>
      </c>
      <c r="I448" s="19" t="str">
        <f>IF(OR($C$187/$G$5&lt;2*$C$2,$C$2*1000&lt;$G$5),"nc","infini")</f>
        <v>nc</v>
      </c>
      <c r="K448" s="21" t="str">
        <f>IF(OR($C$187/$K$5&lt;2*$C$2,$C$2*1000&lt;$K$5),"nc",J447)</f>
        <v>nc</v>
      </c>
      <c r="L448" s="19" t="str">
        <f>IF(OR($C$187/$K$5&lt;2*$C$2,$C$2*1000&lt;$K$5),"nc","infini")</f>
        <v>nc</v>
      </c>
      <c r="M448" s="19" t="str">
        <f>IF(OR($C$187/$K$5&lt;2*$C$2,$C$2*1000&lt;$K$5),"nc","infini")</f>
        <v>nc</v>
      </c>
      <c r="O448" s="21">
        <f>IF(OR($C$187/$O$5&lt;2*$C$2,$C$2*1000&lt;$O$5),"nc",N447)</f>
        <v>1.7509469696969695</v>
      </c>
      <c r="P448" s="19" t="str">
        <f>IF(OR($C$187/$O$5&lt;2*$C$2,$C$2*1000&lt;$O$5),"nc","infini")</f>
        <v>infini</v>
      </c>
      <c r="Q448" s="19" t="str">
        <f>IF(OR($C$187/$O$5&lt;2*$C$2,$C$2*1000&lt;$O$5),"nc","infini")</f>
        <v>infini</v>
      </c>
      <c r="S448" s="21">
        <f>IF(OR($C$187/$S$5&lt;2*$C$2,$C$2*1000&lt;$S$5),"nc",R447)</f>
        <v>2.546831955922865</v>
      </c>
      <c r="T448" s="19" t="str">
        <f>IF(OR($C$187/$S$5&lt;2*$C$2,$C$2*1000&lt;$S$5),"nc","infini")</f>
        <v>infini</v>
      </c>
      <c r="U448" s="19" t="str">
        <f>IF(OR($C$187/$S$5&lt;2*$C$2,$C$2*1000&lt;$S$5),"nc","infini")</f>
        <v>infini</v>
      </c>
      <c r="W448" s="21">
        <f>IF(OR($C$187/$W$5&lt;2*$C$2,$C$2*1000&lt;$W$5),"nc",V447)</f>
        <v>3.501893939393939</v>
      </c>
      <c r="X448" s="19" t="str">
        <f>IF(OR($C$187/$W$5&lt;2*$C$2,$C$2*1000&lt;$W$5),"nc","infini")</f>
        <v>infini</v>
      </c>
      <c r="Y448" s="19" t="str">
        <f>IF(OR($C$187/$W$5&lt;2*$C$2,$C$2*1000&lt;$W$5),"nc","infini")</f>
        <v>infini</v>
      </c>
      <c r="AA448" s="21">
        <f>IF(OR($C$187/$AA$5&lt;2*$C$2,$C$2*1000&lt;$AA$5),"nc",Z447)</f>
        <v>5.09366391184573</v>
      </c>
      <c r="AB448" s="19" t="str">
        <f>IF(OR($C$187/$AA$5&lt;2*$C$2,$C$2*1000&lt;$AA$5),"nc","infini")</f>
        <v>infini</v>
      </c>
      <c r="AC448" s="19" t="str">
        <f>IF(OR($C$187/$AA$5&lt;2*$C$2,$C$2*1000&lt;$AA$5),"nc","infini")</f>
        <v>infini</v>
      </c>
      <c r="AE448" s="21">
        <f>IF(OR($C$187/$AE$5&lt;2*$C$2,$C$2*1000&lt;$AE$5),"nc",AD447)</f>
        <v>7.003787878787878</v>
      </c>
      <c r="AF448" s="19" t="str">
        <f>IF(OR($C$187/$AE$5&lt;2*$C$2,$C$2*1000&lt;$AE$5),"nc","infini")</f>
        <v>infini</v>
      </c>
      <c r="AG448" s="19" t="str">
        <f>IF(OR($C$187/$AE$5&lt;2*$C$2,$C$2*1000&lt;$AE$5),"nc","infini")</f>
        <v>infini</v>
      </c>
    </row>
    <row r="451" spans="1:7" ht="26.25">
      <c r="A451" s="57" t="s">
        <v>61</v>
      </c>
      <c r="C451" s="58">
        <f>Résultats!L33</f>
        <v>54</v>
      </c>
      <c r="D451" s="59" t="s">
        <v>60</v>
      </c>
      <c r="F451" s="60" t="s">
        <v>109</v>
      </c>
      <c r="G451" s="28"/>
    </row>
    <row r="452" ht="12.75">
      <c r="A452" s="57"/>
    </row>
    <row r="453" spans="1:31" ht="12.75">
      <c r="A453" s="57" t="s">
        <v>62</v>
      </c>
      <c r="C453" s="61">
        <v>90</v>
      </c>
      <c r="G453" s="61">
        <v>64</v>
      </c>
      <c r="K453" s="61">
        <v>45</v>
      </c>
      <c r="O453" s="61">
        <v>32</v>
      </c>
      <c r="S453" s="61">
        <v>22</v>
      </c>
      <c r="W453" s="61">
        <v>16</v>
      </c>
      <c r="AA453" s="61">
        <v>11</v>
      </c>
      <c r="AE453" s="61">
        <v>8</v>
      </c>
    </row>
    <row r="454" spans="1:33" ht="240.75">
      <c r="A454" s="57" t="s">
        <v>63</v>
      </c>
      <c r="B454" s="62" t="s">
        <v>64</v>
      </c>
      <c r="C454" s="62" t="s">
        <v>65</v>
      </c>
      <c r="D454" s="63" t="s">
        <v>66</v>
      </c>
      <c r="E454" s="63" t="s">
        <v>67</v>
      </c>
      <c r="F454" s="64" t="s">
        <v>64</v>
      </c>
      <c r="G454" s="62" t="s">
        <v>65</v>
      </c>
      <c r="H454" s="63" t="s">
        <v>66</v>
      </c>
      <c r="I454" s="63" t="s">
        <v>67</v>
      </c>
      <c r="J454" s="64" t="s">
        <v>64</v>
      </c>
      <c r="K454" s="62" t="s">
        <v>65</v>
      </c>
      <c r="L454" s="63" t="s">
        <v>66</v>
      </c>
      <c r="M454" s="63" t="s">
        <v>67</v>
      </c>
      <c r="N454" s="64" t="s">
        <v>64</v>
      </c>
      <c r="O454" s="62" t="s">
        <v>65</v>
      </c>
      <c r="P454" s="63" t="s">
        <v>66</v>
      </c>
      <c r="Q454" s="63" t="s">
        <v>67</v>
      </c>
      <c r="R454" s="64" t="s">
        <v>64</v>
      </c>
      <c r="S454" s="62" t="s">
        <v>65</v>
      </c>
      <c r="T454" s="63" t="s">
        <v>66</v>
      </c>
      <c r="U454" s="63" t="s">
        <v>67</v>
      </c>
      <c r="V454" s="64" t="s">
        <v>64</v>
      </c>
      <c r="W454" s="62" t="s">
        <v>65</v>
      </c>
      <c r="X454" s="63" t="s">
        <v>66</v>
      </c>
      <c r="Y454" s="63" t="s">
        <v>67</v>
      </c>
      <c r="Z454" s="64" t="s">
        <v>64</v>
      </c>
      <c r="AA454" s="62" t="s">
        <v>65</v>
      </c>
      <c r="AB454" s="63" t="s">
        <v>66</v>
      </c>
      <c r="AC454" s="63" t="s">
        <v>67</v>
      </c>
      <c r="AD454" s="64" t="s">
        <v>64</v>
      </c>
      <c r="AE454" s="62" t="s">
        <v>65</v>
      </c>
      <c r="AF454" s="63" t="s">
        <v>66</v>
      </c>
      <c r="AG454" s="63" t="s">
        <v>67</v>
      </c>
    </row>
    <row r="455" spans="1:33" ht="12.75">
      <c r="A455" s="65">
        <v>0.5</v>
      </c>
      <c r="B455" s="21">
        <f aca="true" t="shared" si="576" ref="B455:B471">($C$3*($C$3/C$5))/$C$2/1000</f>
        <v>0.6225589225589225</v>
      </c>
      <c r="C455" s="23" t="str">
        <f aca="true" t="shared" si="577" ref="C455:C471">IF(OR($C$451/$C$5&lt;2*$C$2,$C$2*1000&lt;$C$5),"nc",($B455*$A455)/($B455+($A455-$C$451/1000)))</f>
        <v>nc</v>
      </c>
      <c r="D455" s="22" t="str">
        <f aca="true" t="shared" si="578" ref="D455:D471">IF(OR($C$451/$C$5&lt;2*$C$2,$C$2*1000&lt;$C$5),"nc",IF(($B455*$A455)/($B455-($A455-$C$451/1000))&lt;=0,"infini",($B455*$A455)/($B455-($A455-$C$451/1000))))</f>
        <v>nc</v>
      </c>
      <c r="E455" s="22" t="str">
        <f aca="true" t="shared" si="579" ref="E455:E471">IF(OR(C455="nc",D455="nc"),"nc",IF(D455="infini","infini",D455-C455))</f>
        <v>nc</v>
      </c>
      <c r="F455" s="24">
        <f aca="true" t="shared" si="580" ref="F455:F471">($C$451*($C$451/G$5))/$C$2/1000</f>
        <v>1.3806818181818181</v>
      </c>
      <c r="G455" s="23" t="str">
        <f aca="true" t="shared" si="581" ref="G455:G471">IF(OR($C$451/$G$5&lt;2*$C$2,$C$2*1000&lt;$G$5),"nc",($F455*$A455)/($F455+($A455-$C$451/1000)))</f>
        <v>nc</v>
      </c>
      <c r="H455" s="22" t="str">
        <f aca="true" t="shared" si="582" ref="H455:H471">IF(OR($C$451/$G$5&lt;2*$C$2,$C$2*1000&lt;$G$5),"nc",IF(($F455*$A455)/($F455-($A455-$C$451/1000))&lt;=0,"infini",($F455*$A455)/($F455-($A455-$C$451/1000))))</f>
        <v>nc</v>
      </c>
      <c r="I455" s="22" t="str">
        <f aca="true" t="shared" si="583" ref="I455:I471">IF(OR($C$451/$G$5&lt;2*$C$2,$C$2*1000&lt;$G$5),"nc",IF(H455="infini","infini",H455-G455))</f>
        <v>nc</v>
      </c>
      <c r="J455" s="24">
        <f aca="true" t="shared" si="584" ref="J455:J471">($C$451*($C$451/K$5))/$C$2/1000</f>
        <v>1.9636363636363634</v>
      </c>
      <c r="K455" s="23" t="str">
        <f aca="true" t="shared" si="585" ref="K455:K471">IF(OR($C$451/$K$5&lt;2*$C$2,$C$2*1000&lt;$K$5),"nc",($J455*$A455)/($J455+($A455-$C$451/1000)))</f>
        <v>nc</v>
      </c>
      <c r="L455" s="22" t="str">
        <f aca="true" t="shared" si="586" ref="L455:L471">IF(OR($C$451/$K$5&lt;2*$C$2,$C$2*1000&lt;$K$5),"nc",IF(($J455*$A455)/($J455-($A455-$C$451/1000))&lt;=0,"infini",($J455*$A455)/($J455-($A455-$C$451/1000))))</f>
        <v>nc</v>
      </c>
      <c r="M455" s="22" t="str">
        <f aca="true" t="shared" si="587" ref="M455:M471">IF(OR($C$451/$K$5&lt;2*$C$2,$C$2*1000&lt;$K$5),"nc",IF(L455="infini","infini",L455-K455))</f>
        <v>nc</v>
      </c>
      <c r="N455" s="24">
        <f aca="true" t="shared" si="588" ref="N455:N471">($C$451*($C$451/O$5))/$C$2/1000</f>
        <v>2.7613636363636362</v>
      </c>
      <c r="O455" s="23">
        <f aca="true" t="shared" si="589" ref="O455:O471">IF(OR($C$451/$O$5&lt;2*$C$2,$C$2*1000&lt;$O$5),"nc",($N455*$A455)/($N455+($A455-$C$451/1000)))</f>
        <v>0.43047249227629597</v>
      </c>
      <c r="P455" s="22">
        <f aca="true" t="shared" si="590" ref="P455:P471">IF(OR($C$451/$O$5&lt;2*$C$2,$C$2*1000&lt;$O$5),"nc",IF(($N455*$A455)/($N455-($A455-$C$451/1000))&lt;=0,"infini",($N455*$A455)/($N455-($A455-$C$451/1000))))</f>
        <v>0.5963131650241471</v>
      </c>
      <c r="Q455" s="22">
        <f aca="true" t="shared" si="591" ref="Q455:Q471">IF(OR($C$451/$O$5&lt;2*$C$2,$C$2*1000&lt;$O$5),"nc",IF(P455="infini","infini",P455-O455))</f>
        <v>0.16584067274785114</v>
      </c>
      <c r="R455" s="24">
        <f aca="true" t="shared" si="592" ref="R455:R471">($C$451*($C$451/S$5))/$C$2/1000</f>
        <v>4.016528925619835</v>
      </c>
      <c r="S455" s="23">
        <f aca="true" t="shared" si="593" ref="S455:S471">IF(OR($C$451/$S$5&lt;2*$C$2,$C$2*1000&lt;$S$5),"nc",($R455*$A455)/($R455+($A455-$C$451/1000)))</f>
        <v>0.4500283351173963</v>
      </c>
      <c r="T455" s="22">
        <f aca="true" t="shared" si="594" ref="T455:T471">IF(OR($C$451/$S$5&lt;2*$C$2,$C$2*1000&lt;$S$5),"nc",IF(($R455*$A455)/($R455-($A455-$C$451/1000))&lt;=0,"infini",($R455*$A455)/($R455-($A455-$C$451/1000))))</f>
        <v>0.5624557326506711</v>
      </c>
      <c r="U455" s="22">
        <f aca="true" t="shared" si="595" ref="U455:U471">IF(OR($C$451/$S$5&lt;2*$C$2,$C$2*1000&lt;$S$5),"nc",IF(T455="infini","infini",T455-S455))</f>
        <v>0.11242739753327474</v>
      </c>
      <c r="V455" s="24">
        <f aca="true" t="shared" si="596" ref="V455:V471">($C$451*($C$451/W$5))/$C$2/1000</f>
        <v>5.5227272727272725</v>
      </c>
      <c r="W455" s="23">
        <f aca="true" t="shared" si="597" ref="W455:W471">IF(OR($C$451/$W$5&lt;2*$C$2,$C$2*1000&lt;$W$5),"nc",($V455*$A455)/($V455+($A455-$C$451/1000)))</f>
        <v>0.4626386011941026</v>
      </c>
      <c r="X455" s="22">
        <f aca="true" t="shared" si="598" ref="X455:X471">IF(OR($C$451/$W$5&lt;2*$C$2,$C$2*1000&lt;$W$5),"nc",IF(($V455*$A455)/($V455-($A455-$C$451/1000))&lt;=0,"infini",($V455*$A455)/($V455-($A455-$C$451/1000))))</f>
        <v>0.5439259365374973</v>
      </c>
      <c r="Y455" s="22">
        <f aca="true" t="shared" si="599" ref="Y455:Y471">IF(OR($C$451/$W$5&lt;2*$C$2,$C$2*1000&lt;$W$5),"nc",IF(X455="infini","infini",X455-W455))</f>
        <v>0.08128733534339472</v>
      </c>
      <c r="Z455" s="24">
        <f aca="true" t="shared" si="600" ref="Z455:Z471">($C$451*($C$451/AA$5))/$C$2/1000</f>
        <v>8.03305785123967</v>
      </c>
      <c r="AA455" s="23">
        <f aca="true" t="shared" si="601" ref="AA455:AA471">IF(OR($C$451/$AA$5&lt;2*$C$2,$C$2*1000&lt;$AA$5),"nc",($Z455*$A455)/($Z455+($A455-$C$451/1000)))</f>
        <v>0.4736999081840919</v>
      </c>
      <c r="AB455" s="22">
        <f aca="true" t="shared" si="602" ref="AB455:AB471">IF(OR($C$451/$AA$5&lt;2*$C$2,$C$2*1000&lt;$AA$5),"nc",IF(($Z455*$A455)/($Z455-($A455-$C$451/1000))&lt;=0,"infini",($Z455*$A455)/($Z455-($A455-$C$451/1000))))</f>
        <v>0.5293921575889345</v>
      </c>
      <c r="AC455" s="22">
        <f aca="true" t="shared" si="603" ref="AC455:AC471">IF(OR($C$451/$AA$5&lt;2*$C$2,$C$2*1000&lt;$AA$5),"nc",IF(AB455="infini","infini",AB455-AA455))</f>
        <v>0.05569224940484263</v>
      </c>
      <c r="AD455" s="24">
        <f aca="true" t="shared" si="604" ref="AD455:AD471">($C$451*($C$451/AE$5))/$C$2/1000</f>
        <v>11.045454545454545</v>
      </c>
      <c r="AE455" s="23">
        <f aca="true" t="shared" si="605" ref="AE455:AE471">IF(OR($C$451/$AE$5&lt;2*$C$2,$C$2*1000&lt;$AE$5),"nc",($AD455*$A455)/($AD455+($A455-$C$451/1000)))</f>
        <v>0.4805942755881841</v>
      </c>
      <c r="AF455" s="22">
        <f aca="true" t="shared" si="606" ref="AF455:AF471">IF(OR($C$451/$AE$5&lt;2*$C$2,$C$2*1000&lt;$AE$5),"nc",IF(($AD455*$A455)/($AD455-($A455-$C$451/1000))&lt;=0,"infini",($AD455*$A455)/($AD455-($A455-$C$451/1000))))</f>
        <v>0.5210388184640719</v>
      </c>
      <c r="AG455" s="22">
        <f aca="true" t="shared" si="607" ref="AG455:AG471">IF(OR($C$451/$AE$5&lt;2*$C$2,$C$2*1000&lt;$AE$5),"nc",IF(AF455="infini","infini",AF455-AE455))</f>
        <v>0.04044454287588772</v>
      </c>
    </row>
    <row r="456" spans="1:33" ht="12.75">
      <c r="A456" s="67">
        <v>0.75</v>
      </c>
      <c r="B456" s="21">
        <f t="shared" si="576"/>
        <v>0.6225589225589225</v>
      </c>
      <c r="C456" s="26" t="str">
        <f t="shared" si="577"/>
        <v>nc</v>
      </c>
      <c r="D456" s="25" t="str">
        <f t="shared" si="578"/>
        <v>nc</v>
      </c>
      <c r="E456" s="25" t="str">
        <f t="shared" si="579"/>
        <v>nc</v>
      </c>
      <c r="F456" s="27">
        <f t="shared" si="580"/>
        <v>1.3806818181818181</v>
      </c>
      <c r="G456" s="26" t="str">
        <f t="shared" si="581"/>
        <v>nc</v>
      </c>
      <c r="H456" s="25" t="str">
        <f t="shared" si="582"/>
        <v>nc</v>
      </c>
      <c r="I456" s="25" t="str">
        <f t="shared" si="583"/>
        <v>nc</v>
      </c>
      <c r="J456" s="27">
        <f t="shared" si="584"/>
        <v>1.9636363636363634</v>
      </c>
      <c r="K456" s="26" t="str">
        <f t="shared" si="585"/>
        <v>nc</v>
      </c>
      <c r="L456" s="25" t="str">
        <f t="shared" si="586"/>
        <v>nc</v>
      </c>
      <c r="M456" s="25" t="str">
        <f t="shared" si="587"/>
        <v>nc</v>
      </c>
      <c r="N456" s="27">
        <f t="shared" si="588"/>
        <v>2.7613636363636362</v>
      </c>
      <c r="O456" s="26">
        <f t="shared" si="589"/>
        <v>0.5990179064447424</v>
      </c>
      <c r="P456" s="25">
        <f t="shared" si="590"/>
        <v>1.0027399973590387</v>
      </c>
      <c r="Q456" s="25">
        <f t="shared" si="591"/>
        <v>0.40372209091429634</v>
      </c>
      <c r="R456" s="27">
        <f t="shared" si="592"/>
        <v>4.016528925619835</v>
      </c>
      <c r="S456" s="26">
        <f t="shared" si="593"/>
        <v>0.6392314491350647</v>
      </c>
      <c r="T456" s="25">
        <f t="shared" si="594"/>
        <v>0.9072038707365151</v>
      </c>
      <c r="U456" s="25">
        <f t="shared" si="595"/>
        <v>0.2679724216014504</v>
      </c>
      <c r="V456" s="27">
        <f t="shared" si="596"/>
        <v>5.5227272727272725</v>
      </c>
      <c r="W456" s="26">
        <f t="shared" si="597"/>
        <v>0.6660599947373037</v>
      </c>
      <c r="X456" s="25">
        <f t="shared" si="598"/>
        <v>0.8581478133122385</v>
      </c>
      <c r="Y456" s="25">
        <f t="shared" si="599"/>
        <v>0.19208781857493484</v>
      </c>
      <c r="Z456" s="27">
        <f t="shared" si="600"/>
        <v>8.03305785123967</v>
      </c>
      <c r="AA456" s="26">
        <f t="shared" si="601"/>
        <v>0.6901997318730261</v>
      </c>
      <c r="AB456" s="25">
        <f t="shared" si="602"/>
        <v>0.8211456840853181</v>
      </c>
      <c r="AC456" s="25">
        <f t="shared" si="603"/>
        <v>0.130945952212292</v>
      </c>
      <c r="AD456" s="27">
        <f t="shared" si="604"/>
        <v>11.045454545454545</v>
      </c>
      <c r="AE456" s="26">
        <f t="shared" si="605"/>
        <v>0.7055421350924463</v>
      </c>
      <c r="AF456" s="25">
        <f t="shared" si="606"/>
        <v>0.8004374407083377</v>
      </c>
      <c r="AG456" s="25">
        <f t="shared" si="607"/>
        <v>0.09489530561589132</v>
      </c>
    </row>
    <row r="457" spans="1:33" ht="12.75">
      <c r="A457" s="67">
        <v>1</v>
      </c>
      <c r="B457" s="21">
        <f t="shared" si="576"/>
        <v>0.6225589225589225</v>
      </c>
      <c r="C457" s="23" t="str">
        <f t="shared" si="577"/>
        <v>nc</v>
      </c>
      <c r="D457" s="22" t="str">
        <f t="shared" si="578"/>
        <v>nc</v>
      </c>
      <c r="E457" s="22" t="str">
        <f t="shared" si="579"/>
        <v>nc</v>
      </c>
      <c r="F457" s="24">
        <f t="shared" si="580"/>
        <v>1.3806818181818181</v>
      </c>
      <c r="G457" s="23" t="str">
        <f t="shared" si="581"/>
        <v>nc</v>
      </c>
      <c r="H457" s="22" t="str">
        <f t="shared" si="582"/>
        <v>nc</v>
      </c>
      <c r="I457" s="22" t="str">
        <f t="shared" si="583"/>
        <v>nc</v>
      </c>
      <c r="J457" s="24">
        <f t="shared" si="584"/>
        <v>1.9636363636363634</v>
      </c>
      <c r="K457" s="23" t="str">
        <f t="shared" si="585"/>
        <v>nc</v>
      </c>
      <c r="L457" s="22" t="str">
        <f t="shared" si="586"/>
        <v>nc</v>
      </c>
      <c r="M457" s="22" t="str">
        <f t="shared" si="587"/>
        <v>nc</v>
      </c>
      <c r="N457" s="24">
        <f t="shared" si="588"/>
        <v>2.7613636363636362</v>
      </c>
      <c r="O457" s="23">
        <f t="shared" si="589"/>
        <v>0.7448321522277531</v>
      </c>
      <c r="P457" s="22">
        <f t="shared" si="590"/>
        <v>1.52110771696129</v>
      </c>
      <c r="Q457" s="22">
        <f t="shared" si="591"/>
        <v>0.776275564733537</v>
      </c>
      <c r="R457" s="24">
        <f t="shared" si="592"/>
        <v>4.016528925619835</v>
      </c>
      <c r="S457" s="23">
        <f t="shared" si="593"/>
        <v>0.8093713882218144</v>
      </c>
      <c r="T457" s="22">
        <f t="shared" si="594"/>
        <v>1.308090242077441</v>
      </c>
      <c r="U457" s="22">
        <f t="shared" si="595"/>
        <v>0.49871885385562653</v>
      </c>
      <c r="V457" s="24">
        <f t="shared" si="596"/>
        <v>5.5227272727272725</v>
      </c>
      <c r="W457" s="23">
        <f t="shared" si="597"/>
        <v>0.8537579403001856</v>
      </c>
      <c r="X457" s="22">
        <f t="shared" si="598"/>
        <v>1.206697918321945</v>
      </c>
      <c r="Y457" s="22">
        <f t="shared" si="599"/>
        <v>0.35293997802175947</v>
      </c>
      <c r="Z457" s="24">
        <f t="shared" si="600"/>
        <v>8.03305785123967</v>
      </c>
      <c r="AA457" s="23">
        <f t="shared" si="601"/>
        <v>0.8946437348246518</v>
      </c>
      <c r="AB457" s="22">
        <f t="shared" si="602"/>
        <v>1.1334827540365746</v>
      </c>
      <c r="AC457" s="22">
        <f t="shared" si="603"/>
        <v>0.23883901921192285</v>
      </c>
      <c r="AD457" s="24">
        <f t="shared" si="604"/>
        <v>11.045454545454545</v>
      </c>
      <c r="AE457" s="23">
        <f t="shared" si="605"/>
        <v>0.921110487771595</v>
      </c>
      <c r="AF457" s="22">
        <f t="shared" si="606"/>
        <v>1.0936684249374404</v>
      </c>
      <c r="AG457" s="22">
        <f t="shared" si="607"/>
        <v>0.17255793716584544</v>
      </c>
    </row>
    <row r="458" spans="1:33" ht="12.75">
      <c r="A458" s="67">
        <v>1.25</v>
      </c>
      <c r="B458" s="21">
        <f t="shared" si="576"/>
        <v>0.6225589225589225</v>
      </c>
      <c r="C458" s="26" t="str">
        <f t="shared" si="577"/>
        <v>nc</v>
      </c>
      <c r="D458" s="25" t="str">
        <f t="shared" si="578"/>
        <v>nc</v>
      </c>
      <c r="E458" s="25" t="str">
        <f t="shared" si="579"/>
        <v>nc</v>
      </c>
      <c r="F458" s="27">
        <f t="shared" si="580"/>
        <v>1.3806818181818181</v>
      </c>
      <c r="G458" s="26" t="str">
        <f t="shared" si="581"/>
        <v>nc</v>
      </c>
      <c r="H458" s="25" t="str">
        <f t="shared" si="582"/>
        <v>nc</v>
      </c>
      <c r="I458" s="25" t="str">
        <f t="shared" si="583"/>
        <v>nc</v>
      </c>
      <c r="J458" s="27">
        <f t="shared" si="584"/>
        <v>1.9636363636363634</v>
      </c>
      <c r="K458" s="26" t="str">
        <f t="shared" si="585"/>
        <v>nc</v>
      </c>
      <c r="L458" s="25" t="str">
        <f t="shared" si="586"/>
        <v>nc</v>
      </c>
      <c r="M458" s="25" t="str">
        <f t="shared" si="587"/>
        <v>nc</v>
      </c>
      <c r="N458" s="27">
        <f t="shared" si="588"/>
        <v>2.7613636363636362</v>
      </c>
      <c r="O458" s="26">
        <f t="shared" si="589"/>
        <v>0.8722232432059911</v>
      </c>
      <c r="P458" s="25">
        <f t="shared" si="590"/>
        <v>2.205049654451478</v>
      </c>
      <c r="Q458" s="25">
        <f t="shared" si="591"/>
        <v>1.332826411245487</v>
      </c>
      <c r="R458" s="27">
        <f t="shared" si="592"/>
        <v>4.016528925619835</v>
      </c>
      <c r="S458" s="26">
        <f t="shared" si="593"/>
        <v>0.9631910400243533</v>
      </c>
      <c r="T458" s="25">
        <f t="shared" si="594"/>
        <v>1.7800424280071725</v>
      </c>
      <c r="U458" s="25">
        <f t="shared" si="595"/>
        <v>0.8168513879828192</v>
      </c>
      <c r="V458" s="27">
        <f t="shared" si="596"/>
        <v>5.5227272727272725</v>
      </c>
      <c r="W458" s="26">
        <f t="shared" si="597"/>
        <v>1.027487619408438</v>
      </c>
      <c r="X458" s="25">
        <f t="shared" si="598"/>
        <v>1.5955267470689583</v>
      </c>
      <c r="Y458" s="25">
        <f t="shared" si="599"/>
        <v>0.5680391276605203</v>
      </c>
      <c r="Z458" s="27">
        <f t="shared" si="600"/>
        <v>8.03305785123967</v>
      </c>
      <c r="AA458" s="26">
        <f t="shared" si="601"/>
        <v>1.088011634112881</v>
      </c>
      <c r="AB458" s="25">
        <f t="shared" si="602"/>
        <v>1.4686613061536302</v>
      </c>
      <c r="AC458" s="25">
        <f t="shared" si="603"/>
        <v>0.3806496720407493</v>
      </c>
      <c r="AD458" s="27">
        <f t="shared" si="604"/>
        <v>11.045454545454545</v>
      </c>
      <c r="AE458" s="26">
        <f t="shared" si="605"/>
        <v>1.1278739900190116</v>
      </c>
      <c r="AF458" s="25">
        <f t="shared" si="606"/>
        <v>1.4017850550099682</v>
      </c>
      <c r="AG458" s="25">
        <f t="shared" si="607"/>
        <v>0.27391106499095663</v>
      </c>
    </row>
    <row r="459" spans="1:33" ht="12.75">
      <c r="A459" s="67">
        <v>1.5</v>
      </c>
      <c r="B459" s="21">
        <f t="shared" si="576"/>
        <v>0.6225589225589225</v>
      </c>
      <c r="C459" s="23" t="str">
        <f t="shared" si="577"/>
        <v>nc</v>
      </c>
      <c r="D459" s="22" t="str">
        <f t="shared" si="578"/>
        <v>nc</v>
      </c>
      <c r="E459" s="22" t="str">
        <f t="shared" si="579"/>
        <v>nc</v>
      </c>
      <c r="F459" s="24">
        <f t="shared" si="580"/>
        <v>1.3806818181818181</v>
      </c>
      <c r="G459" s="23" t="str">
        <f t="shared" si="581"/>
        <v>nc</v>
      </c>
      <c r="H459" s="22" t="str">
        <f t="shared" si="582"/>
        <v>nc</v>
      </c>
      <c r="I459" s="22" t="str">
        <f t="shared" si="583"/>
        <v>nc</v>
      </c>
      <c r="J459" s="24">
        <f t="shared" si="584"/>
        <v>1.9636363636363634</v>
      </c>
      <c r="K459" s="23" t="str">
        <f t="shared" si="585"/>
        <v>nc</v>
      </c>
      <c r="L459" s="22" t="str">
        <f t="shared" si="586"/>
        <v>nc</v>
      </c>
      <c r="M459" s="22" t="str">
        <f t="shared" si="587"/>
        <v>nc</v>
      </c>
      <c r="N459" s="24">
        <f t="shared" si="588"/>
        <v>2.7613636363636362</v>
      </c>
      <c r="O459" s="23">
        <f t="shared" si="589"/>
        <v>0.9844752706294159</v>
      </c>
      <c r="P459" s="22">
        <f t="shared" si="590"/>
        <v>3.148973667841592</v>
      </c>
      <c r="Q459" s="22">
        <f t="shared" si="591"/>
        <v>2.164498397212176</v>
      </c>
      <c r="R459" s="24">
        <f t="shared" si="592"/>
        <v>4.016528925619835</v>
      </c>
      <c r="S459" s="23">
        <f t="shared" si="593"/>
        <v>1.1029311643866706</v>
      </c>
      <c r="T459" s="22">
        <f t="shared" si="594"/>
        <v>2.3437952120989984</v>
      </c>
      <c r="U459" s="22">
        <f t="shared" si="595"/>
        <v>1.2408640477123278</v>
      </c>
      <c r="V459" s="24">
        <f t="shared" si="596"/>
        <v>5.5227272727272725</v>
      </c>
      <c r="W459" s="23">
        <f t="shared" si="597"/>
        <v>1.1887523481527864</v>
      </c>
      <c r="X459" s="22">
        <f t="shared" si="598"/>
        <v>2.032044420658282</v>
      </c>
      <c r="Y459" s="22">
        <f t="shared" si="599"/>
        <v>0.8432920725054955</v>
      </c>
      <c r="Z459" s="24">
        <f t="shared" si="600"/>
        <v>8.03305785123967</v>
      </c>
      <c r="AA459" s="23">
        <f t="shared" si="601"/>
        <v>1.2711797908569218</v>
      </c>
      <c r="AB459" s="22">
        <f t="shared" si="602"/>
        <v>1.8292820632494975</v>
      </c>
      <c r="AC459" s="22">
        <f t="shared" si="603"/>
        <v>0.5581022723925757</v>
      </c>
      <c r="AD459" s="24">
        <f t="shared" si="604"/>
        <v>11.045454545454545</v>
      </c>
      <c r="AE459" s="23">
        <f t="shared" si="605"/>
        <v>1.3263612942666259</v>
      </c>
      <c r="AF459" s="22">
        <f t="shared" si="606"/>
        <v>1.7259503380873913</v>
      </c>
      <c r="AG459" s="22">
        <f t="shared" si="607"/>
        <v>0.39958904382076543</v>
      </c>
    </row>
    <row r="460" spans="1:33" ht="12.75">
      <c r="A460" s="67">
        <v>1.75</v>
      </c>
      <c r="B460" s="21">
        <f t="shared" si="576"/>
        <v>0.6225589225589225</v>
      </c>
      <c r="C460" s="26" t="str">
        <f t="shared" si="577"/>
        <v>nc</v>
      </c>
      <c r="D460" s="25" t="str">
        <f t="shared" si="578"/>
        <v>nc</v>
      </c>
      <c r="E460" s="25" t="str">
        <f t="shared" si="579"/>
        <v>nc</v>
      </c>
      <c r="F460" s="27">
        <f t="shared" si="580"/>
        <v>1.3806818181818181</v>
      </c>
      <c r="G460" s="26" t="str">
        <f t="shared" si="581"/>
        <v>nc</v>
      </c>
      <c r="H460" s="25" t="str">
        <f t="shared" si="582"/>
        <v>nc</v>
      </c>
      <c r="I460" s="25" t="str">
        <f t="shared" si="583"/>
        <v>nc</v>
      </c>
      <c r="J460" s="27">
        <f t="shared" si="584"/>
        <v>1.9636363636363634</v>
      </c>
      <c r="K460" s="26" t="str">
        <f t="shared" si="585"/>
        <v>nc</v>
      </c>
      <c r="L460" s="25" t="str">
        <f t="shared" si="586"/>
        <v>nc</v>
      </c>
      <c r="M460" s="25" t="str">
        <f t="shared" si="587"/>
        <v>nc</v>
      </c>
      <c r="N460" s="27">
        <f t="shared" si="588"/>
        <v>2.7613636363636362</v>
      </c>
      <c r="O460" s="26">
        <f t="shared" si="589"/>
        <v>1.0841355468989007</v>
      </c>
      <c r="P460" s="25">
        <f t="shared" si="590"/>
        <v>4.53590323406434</v>
      </c>
      <c r="Q460" s="25">
        <f t="shared" si="591"/>
        <v>3.451767687165439</v>
      </c>
      <c r="R460" s="27">
        <f t="shared" si="592"/>
        <v>4.016528925619835</v>
      </c>
      <c r="S460" s="26">
        <f t="shared" si="593"/>
        <v>1.2304402675863986</v>
      </c>
      <c r="T460" s="25">
        <f t="shared" si="594"/>
        <v>3.02901874750698</v>
      </c>
      <c r="U460" s="25">
        <f t="shared" si="595"/>
        <v>1.7985784799205815</v>
      </c>
      <c r="V460" s="27">
        <f t="shared" si="596"/>
        <v>5.5227272727272725</v>
      </c>
      <c r="W460" s="26">
        <f t="shared" si="597"/>
        <v>1.3388471903886356</v>
      </c>
      <c r="X460" s="25">
        <f t="shared" si="598"/>
        <v>2.5255974723238466</v>
      </c>
      <c r="Y460" s="25">
        <f t="shared" si="599"/>
        <v>1.186750281935211</v>
      </c>
      <c r="Z460" s="27">
        <f t="shared" si="600"/>
        <v>8.03305785123967</v>
      </c>
      <c r="AA460" s="26">
        <f t="shared" si="601"/>
        <v>1.4449344895074483</v>
      </c>
      <c r="AB460" s="25">
        <f t="shared" si="602"/>
        <v>2.218356147233119</v>
      </c>
      <c r="AC460" s="25">
        <f t="shared" si="603"/>
        <v>0.7734216577256707</v>
      </c>
      <c r="AD460" s="27">
        <f t="shared" si="604"/>
        <v>11.045454545454545</v>
      </c>
      <c r="AE460" s="26">
        <f t="shared" si="605"/>
        <v>1.5170595622021177</v>
      </c>
      <c r="AF460" s="25">
        <f t="shared" si="606"/>
        <v>2.067451674380615</v>
      </c>
      <c r="AG460" s="25">
        <f t="shared" si="607"/>
        <v>0.5503921121784974</v>
      </c>
    </row>
    <row r="461" spans="1:33" ht="12.75">
      <c r="A461" s="67">
        <v>2</v>
      </c>
      <c r="B461" s="21">
        <f t="shared" si="576"/>
        <v>0.6225589225589225</v>
      </c>
      <c r="C461" s="23" t="str">
        <f t="shared" si="577"/>
        <v>nc</v>
      </c>
      <c r="D461" s="22" t="str">
        <f t="shared" si="578"/>
        <v>nc</v>
      </c>
      <c r="E461" s="22" t="str">
        <f t="shared" si="579"/>
        <v>nc</v>
      </c>
      <c r="F461" s="24">
        <f t="shared" si="580"/>
        <v>1.3806818181818181</v>
      </c>
      <c r="G461" s="23" t="str">
        <f t="shared" si="581"/>
        <v>nc</v>
      </c>
      <c r="H461" s="22" t="str">
        <f t="shared" si="582"/>
        <v>nc</v>
      </c>
      <c r="I461" s="22" t="str">
        <f t="shared" si="583"/>
        <v>nc</v>
      </c>
      <c r="J461" s="24">
        <f t="shared" si="584"/>
        <v>1.9636363636363634</v>
      </c>
      <c r="K461" s="23" t="str">
        <f t="shared" si="585"/>
        <v>nc</v>
      </c>
      <c r="L461" s="22" t="str">
        <f t="shared" si="586"/>
        <v>nc</v>
      </c>
      <c r="M461" s="22" t="str">
        <f t="shared" si="587"/>
        <v>nc</v>
      </c>
      <c r="N461" s="24">
        <f t="shared" si="588"/>
        <v>2.7613636363636362</v>
      </c>
      <c r="O461" s="23">
        <f t="shared" si="589"/>
        <v>1.1732102508642166</v>
      </c>
      <c r="P461" s="22">
        <f t="shared" si="590"/>
        <v>6.773330360129335</v>
      </c>
      <c r="Q461" s="22">
        <f t="shared" si="591"/>
        <v>5.600120109265118</v>
      </c>
      <c r="R461" s="24">
        <f t="shared" si="592"/>
        <v>4.016528925619835</v>
      </c>
      <c r="S461" s="23">
        <f t="shared" si="593"/>
        <v>1.3472568353879464</v>
      </c>
      <c r="T461" s="22">
        <f t="shared" si="594"/>
        <v>3.879712933174738</v>
      </c>
      <c r="U461" s="22">
        <f t="shared" si="595"/>
        <v>2.532456097786792</v>
      </c>
      <c r="V461" s="24">
        <f t="shared" si="596"/>
        <v>5.5227272727272725</v>
      </c>
      <c r="W461" s="23">
        <f t="shared" si="597"/>
        <v>1.478893811772725</v>
      </c>
      <c r="X461" s="22">
        <f t="shared" si="598"/>
        <v>3.0881455876372508</v>
      </c>
      <c r="Y461" s="22">
        <f t="shared" si="599"/>
        <v>1.6092517758645257</v>
      </c>
      <c r="Z461" s="24">
        <f t="shared" si="600"/>
        <v>8.03305785123967</v>
      </c>
      <c r="AA461" s="23">
        <f t="shared" si="601"/>
        <v>1.6099832210596408</v>
      </c>
      <c r="AB461" s="22">
        <f t="shared" si="602"/>
        <v>2.639389356092183</v>
      </c>
      <c r="AC461" s="22">
        <f t="shared" si="603"/>
        <v>1.029406135032542</v>
      </c>
      <c r="AD461" s="24">
        <f t="shared" si="604"/>
        <v>11.045454545454545</v>
      </c>
      <c r="AE461" s="23">
        <f t="shared" si="605"/>
        <v>1.7004184568877445</v>
      </c>
      <c r="AF461" s="22">
        <f t="shared" si="606"/>
        <v>2.4277179451315765</v>
      </c>
      <c r="AG461" s="22">
        <f t="shared" si="607"/>
        <v>0.727299488243832</v>
      </c>
    </row>
    <row r="462" spans="1:33" ht="12.75">
      <c r="A462" s="67">
        <v>2.25</v>
      </c>
      <c r="B462" s="21">
        <f t="shared" si="576"/>
        <v>0.6225589225589225</v>
      </c>
      <c r="C462" s="26" t="str">
        <f t="shared" si="577"/>
        <v>nc</v>
      </c>
      <c r="D462" s="25" t="str">
        <f t="shared" si="578"/>
        <v>nc</v>
      </c>
      <c r="E462" s="25" t="str">
        <f t="shared" si="579"/>
        <v>nc</v>
      </c>
      <c r="F462" s="27">
        <f t="shared" si="580"/>
        <v>1.3806818181818181</v>
      </c>
      <c r="G462" s="26" t="str">
        <f t="shared" si="581"/>
        <v>nc</v>
      </c>
      <c r="H462" s="25" t="str">
        <f t="shared" si="582"/>
        <v>nc</v>
      </c>
      <c r="I462" s="25" t="str">
        <f t="shared" si="583"/>
        <v>nc</v>
      </c>
      <c r="J462" s="27">
        <f t="shared" si="584"/>
        <v>1.9636363636363634</v>
      </c>
      <c r="K462" s="26" t="str">
        <f t="shared" si="585"/>
        <v>nc</v>
      </c>
      <c r="L462" s="25" t="str">
        <f t="shared" si="586"/>
        <v>nc</v>
      </c>
      <c r="M462" s="25" t="str">
        <f t="shared" si="587"/>
        <v>nc</v>
      </c>
      <c r="N462" s="27">
        <f t="shared" si="588"/>
        <v>2.7613636363636362</v>
      </c>
      <c r="O462" s="26">
        <f t="shared" si="589"/>
        <v>1.253300874731804</v>
      </c>
      <c r="P462" s="25">
        <f t="shared" si="590"/>
        <v>10.989507959479022</v>
      </c>
      <c r="Q462" s="25">
        <f t="shared" si="591"/>
        <v>9.736207084747218</v>
      </c>
      <c r="R462" s="27">
        <f t="shared" si="592"/>
        <v>4.016528925619835</v>
      </c>
      <c r="S462" s="26">
        <f t="shared" si="593"/>
        <v>1.454671711124946</v>
      </c>
      <c r="T462" s="25">
        <f t="shared" si="594"/>
        <v>4.964046412812551</v>
      </c>
      <c r="U462" s="25">
        <f t="shared" si="595"/>
        <v>3.509374701687605</v>
      </c>
      <c r="V462" s="27">
        <f t="shared" si="596"/>
        <v>5.5227272727272725</v>
      </c>
      <c r="W462" s="26">
        <f t="shared" si="597"/>
        <v>1.6098685605257579</v>
      </c>
      <c r="X462" s="25">
        <f t="shared" si="598"/>
        <v>3.7352434825381216</v>
      </c>
      <c r="Y462" s="25">
        <f t="shared" si="599"/>
        <v>2.1253749220123637</v>
      </c>
      <c r="Z462" s="27">
        <f t="shared" si="600"/>
        <v>8.03305785123967</v>
      </c>
      <c r="AA462" s="26">
        <f t="shared" si="601"/>
        <v>1.766964311683779</v>
      </c>
      <c r="AB462" s="25">
        <f t="shared" si="602"/>
        <v>3.0964880982720833</v>
      </c>
      <c r="AC462" s="25">
        <f t="shared" si="603"/>
        <v>1.3295237865883043</v>
      </c>
      <c r="AD462" s="27">
        <f t="shared" si="604"/>
        <v>11.045454545454545</v>
      </c>
      <c r="AE462" s="26">
        <f t="shared" si="605"/>
        <v>1.8768536826495306</v>
      </c>
      <c r="AF462" s="25">
        <f t="shared" si="606"/>
        <v>2.80833949704142</v>
      </c>
      <c r="AG462" s="25">
        <f t="shared" si="607"/>
        <v>0.9314858143918896</v>
      </c>
    </row>
    <row r="463" spans="1:33" ht="12.75">
      <c r="A463" s="67">
        <v>2.75</v>
      </c>
      <c r="B463" s="21">
        <f t="shared" si="576"/>
        <v>0.6225589225589225</v>
      </c>
      <c r="C463" s="23" t="str">
        <f t="shared" si="577"/>
        <v>nc</v>
      </c>
      <c r="D463" s="22" t="str">
        <f t="shared" si="578"/>
        <v>nc</v>
      </c>
      <c r="E463" s="22" t="str">
        <f t="shared" si="579"/>
        <v>nc</v>
      </c>
      <c r="F463" s="24">
        <f t="shared" si="580"/>
        <v>1.3806818181818181</v>
      </c>
      <c r="G463" s="23" t="str">
        <f t="shared" si="581"/>
        <v>nc</v>
      </c>
      <c r="H463" s="22" t="str">
        <f t="shared" si="582"/>
        <v>nc</v>
      </c>
      <c r="I463" s="22" t="str">
        <f t="shared" si="583"/>
        <v>nc</v>
      </c>
      <c r="J463" s="24">
        <f t="shared" si="584"/>
        <v>1.9636363636363634</v>
      </c>
      <c r="K463" s="23" t="str">
        <f t="shared" si="585"/>
        <v>nc</v>
      </c>
      <c r="L463" s="22" t="str">
        <f t="shared" si="586"/>
        <v>nc</v>
      </c>
      <c r="M463" s="22" t="str">
        <f t="shared" si="587"/>
        <v>nc</v>
      </c>
      <c r="N463" s="24">
        <f t="shared" si="588"/>
        <v>2.7613636363636362</v>
      </c>
      <c r="O463" s="23">
        <f t="shared" si="589"/>
        <v>1.3914685745698057</v>
      </c>
      <c r="P463" s="22">
        <f t="shared" si="590"/>
        <v>116.17698191933293</v>
      </c>
      <c r="Q463" s="22">
        <f t="shared" si="591"/>
        <v>114.78551334476313</v>
      </c>
      <c r="R463" s="24">
        <f t="shared" si="592"/>
        <v>4.016528925619835</v>
      </c>
      <c r="S463" s="23">
        <f t="shared" si="593"/>
        <v>1.6454982418469963</v>
      </c>
      <c r="T463" s="22">
        <f t="shared" si="594"/>
        <v>8.364416962899915</v>
      </c>
      <c r="U463" s="22">
        <f t="shared" si="595"/>
        <v>6.718918721052918</v>
      </c>
      <c r="V463" s="24">
        <f t="shared" si="596"/>
        <v>5.5227272727272725</v>
      </c>
      <c r="W463" s="23">
        <f t="shared" si="597"/>
        <v>1.8479138552750922</v>
      </c>
      <c r="X463" s="22">
        <f t="shared" si="598"/>
        <v>5.372821123046248</v>
      </c>
      <c r="Y463" s="22">
        <f t="shared" si="599"/>
        <v>3.5249072677711557</v>
      </c>
      <c r="Z463" s="24">
        <f t="shared" si="600"/>
        <v>8.03305785123967</v>
      </c>
      <c r="AA463" s="23">
        <f t="shared" si="601"/>
        <v>2.0589793994219763</v>
      </c>
      <c r="AB463" s="22">
        <f t="shared" si="602"/>
        <v>4.139154887702389</v>
      </c>
      <c r="AC463" s="22">
        <f t="shared" si="603"/>
        <v>2.080175488280413</v>
      </c>
      <c r="AD463" s="24">
        <f t="shared" si="604"/>
        <v>11.045454545454545</v>
      </c>
      <c r="AE463" s="23">
        <f t="shared" si="605"/>
        <v>2.2104646854904866</v>
      </c>
      <c r="AF463" s="22">
        <f t="shared" si="606"/>
        <v>3.6379621967684335</v>
      </c>
      <c r="AG463" s="22">
        <f t="shared" si="607"/>
        <v>1.4274975112779469</v>
      </c>
    </row>
    <row r="464" spans="1:33" ht="12.75">
      <c r="A464" s="67">
        <v>3</v>
      </c>
      <c r="B464" s="21">
        <f t="shared" si="576"/>
        <v>0.6225589225589225</v>
      </c>
      <c r="C464" s="26" t="str">
        <f t="shared" si="577"/>
        <v>nc</v>
      </c>
      <c r="D464" s="25" t="str">
        <f t="shared" si="578"/>
        <v>nc</v>
      </c>
      <c r="E464" s="25" t="str">
        <f t="shared" si="579"/>
        <v>nc</v>
      </c>
      <c r="F464" s="27">
        <f t="shared" si="580"/>
        <v>1.3806818181818181</v>
      </c>
      <c r="G464" s="26" t="str">
        <f t="shared" si="581"/>
        <v>nc</v>
      </c>
      <c r="H464" s="25" t="str">
        <f t="shared" si="582"/>
        <v>nc</v>
      </c>
      <c r="I464" s="25" t="str">
        <f t="shared" si="583"/>
        <v>nc</v>
      </c>
      <c r="J464" s="27">
        <f t="shared" si="584"/>
        <v>1.9636363636363634</v>
      </c>
      <c r="K464" s="26" t="str">
        <f t="shared" si="585"/>
        <v>nc</v>
      </c>
      <c r="L464" s="25" t="str">
        <f t="shared" si="586"/>
        <v>nc</v>
      </c>
      <c r="M464" s="25" t="str">
        <f t="shared" si="587"/>
        <v>nc</v>
      </c>
      <c r="N464" s="27">
        <f t="shared" si="588"/>
        <v>2.7613636363636362</v>
      </c>
      <c r="O464" s="26">
        <f t="shared" si="589"/>
        <v>1.4514741721221387</v>
      </c>
      <c r="P464" s="25" t="str">
        <f t="shared" si="590"/>
        <v>infini</v>
      </c>
      <c r="Q464" s="25" t="str">
        <f t="shared" si="591"/>
        <v>infini</v>
      </c>
      <c r="R464" s="27">
        <f t="shared" si="592"/>
        <v>4.016528925619835</v>
      </c>
      <c r="S464" s="26">
        <f t="shared" si="593"/>
        <v>1.7306336398145445</v>
      </c>
      <c r="T464" s="25">
        <f t="shared" si="594"/>
        <v>11.255732085784427</v>
      </c>
      <c r="U464" s="25">
        <f t="shared" si="595"/>
        <v>9.525098445969881</v>
      </c>
      <c r="V464" s="27">
        <f t="shared" si="596"/>
        <v>5.5227272727272725</v>
      </c>
      <c r="W464" s="26">
        <f t="shared" si="597"/>
        <v>1.9563957233028466</v>
      </c>
      <c r="X464" s="25">
        <f t="shared" si="598"/>
        <v>6.429932260795936</v>
      </c>
      <c r="Y464" s="25">
        <f t="shared" si="599"/>
        <v>4.473536537493089</v>
      </c>
      <c r="Z464" s="27">
        <f t="shared" si="600"/>
        <v>8.03305785123967</v>
      </c>
      <c r="AA464" s="26">
        <f t="shared" si="601"/>
        <v>2.195012894571634</v>
      </c>
      <c r="AB464" s="25">
        <f t="shared" si="602"/>
        <v>4.737350008285489</v>
      </c>
      <c r="AC464" s="25">
        <f t="shared" si="603"/>
        <v>2.542337113713855</v>
      </c>
      <c r="AD464" s="27">
        <f t="shared" si="604"/>
        <v>11.045454545454545</v>
      </c>
      <c r="AE464" s="26">
        <f t="shared" si="605"/>
        <v>2.36832872012787</v>
      </c>
      <c r="AF464" s="25">
        <f t="shared" si="606"/>
        <v>4.0911845915549865</v>
      </c>
      <c r="AG464" s="25">
        <f t="shared" si="607"/>
        <v>1.7228558714271163</v>
      </c>
    </row>
    <row r="465" spans="1:33" ht="12.75">
      <c r="A465" s="67">
        <v>4</v>
      </c>
      <c r="B465" s="21">
        <f t="shared" si="576"/>
        <v>0.6225589225589225</v>
      </c>
      <c r="C465" s="23" t="str">
        <f t="shared" si="577"/>
        <v>nc</v>
      </c>
      <c r="D465" s="22" t="str">
        <f t="shared" si="578"/>
        <v>nc</v>
      </c>
      <c r="E465" s="22" t="str">
        <f t="shared" si="579"/>
        <v>nc</v>
      </c>
      <c r="F465" s="24">
        <f t="shared" si="580"/>
        <v>1.3806818181818181</v>
      </c>
      <c r="G465" s="23" t="str">
        <f t="shared" si="581"/>
        <v>nc</v>
      </c>
      <c r="H465" s="22" t="str">
        <f t="shared" si="582"/>
        <v>nc</v>
      </c>
      <c r="I465" s="22" t="str">
        <f t="shared" si="583"/>
        <v>nc</v>
      </c>
      <c r="J465" s="24">
        <f t="shared" si="584"/>
        <v>1.9636363636363634</v>
      </c>
      <c r="K465" s="23" t="str">
        <f t="shared" si="585"/>
        <v>nc</v>
      </c>
      <c r="L465" s="22" t="str">
        <f t="shared" si="586"/>
        <v>nc</v>
      </c>
      <c r="M465" s="22" t="str">
        <f t="shared" si="587"/>
        <v>nc</v>
      </c>
      <c r="N465" s="24">
        <f t="shared" si="588"/>
        <v>2.7613636363636362</v>
      </c>
      <c r="O465" s="23">
        <f t="shared" si="589"/>
        <v>1.6467654274135617</v>
      </c>
      <c r="P465" s="22" t="str">
        <f t="shared" si="590"/>
        <v>infini</v>
      </c>
      <c r="Q465" s="22" t="str">
        <f t="shared" si="591"/>
        <v>infini</v>
      </c>
      <c r="R465" s="24">
        <f t="shared" si="592"/>
        <v>4.016528925619835</v>
      </c>
      <c r="S465" s="23">
        <f t="shared" si="593"/>
        <v>2.017715207386664</v>
      </c>
      <c r="T465" s="22">
        <f t="shared" si="594"/>
        <v>227.79470353878537</v>
      </c>
      <c r="U465" s="22">
        <f t="shared" si="595"/>
        <v>225.7769883313987</v>
      </c>
      <c r="V465" s="24">
        <f t="shared" si="596"/>
        <v>5.5227272727272725</v>
      </c>
      <c r="W465" s="23">
        <f t="shared" si="597"/>
        <v>2.333038903183686</v>
      </c>
      <c r="X465" s="22">
        <f t="shared" si="598"/>
        <v>14.010608856088563</v>
      </c>
      <c r="Y465" s="22">
        <f t="shared" si="599"/>
        <v>11.677569952904877</v>
      </c>
      <c r="Z465" s="24">
        <f t="shared" si="600"/>
        <v>8.03305785123967</v>
      </c>
      <c r="AA465" s="23">
        <f t="shared" si="601"/>
        <v>2.6823671614235867</v>
      </c>
      <c r="AB465" s="22">
        <f t="shared" si="602"/>
        <v>7.86194680244432</v>
      </c>
      <c r="AC465" s="22">
        <f t="shared" si="603"/>
        <v>5.179579641020734</v>
      </c>
      <c r="AD465" s="24">
        <f t="shared" si="604"/>
        <v>11.045454545454545</v>
      </c>
      <c r="AE465" s="23">
        <f t="shared" si="605"/>
        <v>2.9471335184893213</v>
      </c>
      <c r="AF465" s="22">
        <f t="shared" si="606"/>
        <v>6.22326939329526</v>
      </c>
      <c r="AG465" s="22">
        <f t="shared" si="607"/>
        <v>3.2761358748059384</v>
      </c>
    </row>
    <row r="466" spans="1:33" ht="12.75">
      <c r="A466" s="67">
        <v>5</v>
      </c>
      <c r="B466" s="21">
        <f t="shared" si="576"/>
        <v>0.6225589225589225</v>
      </c>
      <c r="C466" s="26" t="str">
        <f t="shared" si="577"/>
        <v>nc</v>
      </c>
      <c r="D466" s="25" t="str">
        <f t="shared" si="578"/>
        <v>nc</v>
      </c>
      <c r="E466" s="25" t="str">
        <f t="shared" si="579"/>
        <v>nc</v>
      </c>
      <c r="F466" s="27">
        <f t="shared" si="580"/>
        <v>1.3806818181818181</v>
      </c>
      <c r="G466" s="26" t="str">
        <f t="shared" si="581"/>
        <v>nc</v>
      </c>
      <c r="H466" s="25" t="str">
        <f t="shared" si="582"/>
        <v>nc</v>
      </c>
      <c r="I466" s="25" t="str">
        <f t="shared" si="583"/>
        <v>nc</v>
      </c>
      <c r="J466" s="27">
        <f t="shared" si="584"/>
        <v>1.9636363636363634</v>
      </c>
      <c r="K466" s="26" t="str">
        <f t="shared" si="585"/>
        <v>nc</v>
      </c>
      <c r="L466" s="25" t="str">
        <f t="shared" si="586"/>
        <v>nc</v>
      </c>
      <c r="M466" s="25" t="str">
        <f t="shared" si="587"/>
        <v>nc</v>
      </c>
      <c r="N466" s="27">
        <f t="shared" si="588"/>
        <v>2.7613636363636362</v>
      </c>
      <c r="O466" s="26">
        <f t="shared" si="589"/>
        <v>1.7913801441360682</v>
      </c>
      <c r="P466" s="25" t="str">
        <f t="shared" si="590"/>
        <v>infini</v>
      </c>
      <c r="Q466" s="25" t="str">
        <f t="shared" si="591"/>
        <v>infini</v>
      </c>
      <c r="R466" s="27">
        <f t="shared" si="592"/>
        <v>4.016528925619835</v>
      </c>
      <c r="S466" s="26">
        <f t="shared" si="593"/>
        <v>2.2407341493417037</v>
      </c>
      <c r="T466" s="25" t="str">
        <f t="shared" si="594"/>
        <v>infini</v>
      </c>
      <c r="U466" s="25" t="str">
        <f t="shared" si="595"/>
        <v>infini</v>
      </c>
      <c r="V466" s="27">
        <f t="shared" si="596"/>
        <v>5.5227272727272725</v>
      </c>
      <c r="W466" s="26">
        <f t="shared" si="597"/>
        <v>2.637726214873737</v>
      </c>
      <c r="X466" s="25">
        <f t="shared" si="598"/>
        <v>47.879886506935684</v>
      </c>
      <c r="Y466" s="25">
        <f t="shared" si="599"/>
        <v>45.242160292061946</v>
      </c>
      <c r="Z466" s="27">
        <f t="shared" si="600"/>
        <v>8.03305785123967</v>
      </c>
      <c r="AA466" s="26">
        <f t="shared" si="601"/>
        <v>3.094622869899762</v>
      </c>
      <c r="AB466" s="25">
        <f t="shared" si="602"/>
        <v>13.010863803562724</v>
      </c>
      <c r="AC466" s="25">
        <f t="shared" si="603"/>
        <v>9.916240933662962</v>
      </c>
      <c r="AD466" s="27">
        <f t="shared" si="604"/>
        <v>11.045454545454545</v>
      </c>
      <c r="AE466" s="26">
        <f t="shared" si="605"/>
        <v>3.4535490546087115</v>
      </c>
      <c r="AF466" s="25">
        <f t="shared" si="606"/>
        <v>9.054460905595136</v>
      </c>
      <c r="AG466" s="25">
        <f t="shared" si="607"/>
        <v>5.600911850986424</v>
      </c>
    </row>
    <row r="467" spans="1:33" ht="12.75">
      <c r="A467" s="67">
        <v>10</v>
      </c>
      <c r="B467" s="21">
        <f t="shared" si="576"/>
        <v>0.6225589225589225</v>
      </c>
      <c r="C467" s="23" t="str">
        <f t="shared" si="577"/>
        <v>nc</v>
      </c>
      <c r="D467" s="22" t="str">
        <f t="shared" si="578"/>
        <v>nc</v>
      </c>
      <c r="E467" s="22" t="str">
        <f t="shared" si="579"/>
        <v>nc</v>
      </c>
      <c r="F467" s="24">
        <f t="shared" si="580"/>
        <v>1.3806818181818181</v>
      </c>
      <c r="G467" s="23" t="str">
        <f t="shared" si="581"/>
        <v>nc</v>
      </c>
      <c r="H467" s="22" t="str">
        <f t="shared" si="582"/>
        <v>nc</v>
      </c>
      <c r="I467" s="22" t="str">
        <f t="shared" si="583"/>
        <v>nc</v>
      </c>
      <c r="J467" s="24">
        <f t="shared" si="584"/>
        <v>1.9636363636363634</v>
      </c>
      <c r="K467" s="23" t="str">
        <f t="shared" si="585"/>
        <v>nc</v>
      </c>
      <c r="L467" s="22" t="str">
        <f t="shared" si="586"/>
        <v>nc</v>
      </c>
      <c r="M467" s="22" t="str">
        <f t="shared" si="587"/>
        <v>nc</v>
      </c>
      <c r="N467" s="24">
        <f t="shared" si="588"/>
        <v>2.7613636363636362</v>
      </c>
      <c r="O467" s="23">
        <f t="shared" si="589"/>
        <v>2.1730421158812714</v>
      </c>
      <c r="P467" s="22" t="str">
        <f t="shared" si="590"/>
        <v>infini</v>
      </c>
      <c r="Q467" s="22" t="str">
        <f t="shared" si="591"/>
        <v>infini</v>
      </c>
      <c r="R467" s="24">
        <f t="shared" si="592"/>
        <v>4.016528925619835</v>
      </c>
      <c r="S467" s="23">
        <f t="shared" si="593"/>
        <v>2.8766485978409744</v>
      </c>
      <c r="T467" s="22" t="str">
        <f t="shared" si="594"/>
        <v>infini</v>
      </c>
      <c r="U467" s="22" t="str">
        <f t="shared" si="595"/>
        <v>infini</v>
      </c>
      <c r="V467" s="24">
        <f t="shared" si="596"/>
        <v>5.5227272727272725</v>
      </c>
      <c r="W467" s="23">
        <f t="shared" si="597"/>
        <v>3.570253179435342</v>
      </c>
      <c r="X467" s="22" t="str">
        <f t="shared" si="598"/>
        <v>infini</v>
      </c>
      <c r="Y467" s="22" t="str">
        <f t="shared" si="599"/>
        <v>infini</v>
      </c>
      <c r="Z467" s="24">
        <f t="shared" si="600"/>
        <v>8.03305785123967</v>
      </c>
      <c r="AA467" s="23">
        <f t="shared" si="601"/>
        <v>4.468008233638218</v>
      </c>
      <c r="AB467" s="22" t="str">
        <f t="shared" si="602"/>
        <v>infini</v>
      </c>
      <c r="AC467" s="22" t="str">
        <f t="shared" si="603"/>
        <v>infini</v>
      </c>
      <c r="AD467" s="24">
        <f t="shared" si="604"/>
        <v>11.045454545454545</v>
      </c>
      <c r="AE467" s="23">
        <f t="shared" si="605"/>
        <v>5.261881458255741</v>
      </c>
      <c r="AF467" s="22">
        <f t="shared" si="606"/>
        <v>100.4630395237308</v>
      </c>
      <c r="AG467" s="22">
        <f t="shared" si="607"/>
        <v>95.20115806547506</v>
      </c>
    </row>
    <row r="468" spans="1:33" ht="12.75">
      <c r="A468" s="67">
        <v>20</v>
      </c>
      <c r="B468" s="21">
        <f t="shared" si="576"/>
        <v>0.6225589225589225</v>
      </c>
      <c r="C468" s="26" t="str">
        <f t="shared" si="577"/>
        <v>nc</v>
      </c>
      <c r="D468" s="25" t="str">
        <f t="shared" si="578"/>
        <v>nc</v>
      </c>
      <c r="E468" s="25" t="str">
        <f t="shared" si="579"/>
        <v>nc</v>
      </c>
      <c r="F468" s="27">
        <f t="shared" si="580"/>
        <v>1.3806818181818181</v>
      </c>
      <c r="G468" s="26" t="str">
        <f t="shared" si="581"/>
        <v>nc</v>
      </c>
      <c r="H468" s="25" t="str">
        <f t="shared" si="582"/>
        <v>nc</v>
      </c>
      <c r="I468" s="25" t="str">
        <f t="shared" si="583"/>
        <v>nc</v>
      </c>
      <c r="J468" s="27">
        <f t="shared" si="584"/>
        <v>1.9636363636363634</v>
      </c>
      <c r="K468" s="26" t="str">
        <f t="shared" si="585"/>
        <v>nc</v>
      </c>
      <c r="L468" s="25" t="str">
        <f t="shared" si="586"/>
        <v>nc</v>
      </c>
      <c r="M468" s="25" t="str">
        <f t="shared" si="587"/>
        <v>nc</v>
      </c>
      <c r="N468" s="27">
        <f t="shared" si="588"/>
        <v>2.7613636363636362</v>
      </c>
      <c r="O468" s="26">
        <f t="shared" si="589"/>
        <v>2.43213054635861</v>
      </c>
      <c r="P468" s="25" t="str">
        <f t="shared" si="590"/>
        <v>infini</v>
      </c>
      <c r="Q468" s="25" t="str">
        <f t="shared" si="591"/>
        <v>infini</v>
      </c>
      <c r="R468" s="27">
        <f t="shared" si="592"/>
        <v>4.016528925619835</v>
      </c>
      <c r="S468" s="26">
        <f t="shared" si="593"/>
        <v>3.352341431146287</v>
      </c>
      <c r="T468" s="25" t="str">
        <f t="shared" si="594"/>
        <v>infini</v>
      </c>
      <c r="U468" s="25" t="str">
        <f t="shared" si="595"/>
        <v>infini</v>
      </c>
      <c r="V468" s="27">
        <f t="shared" si="596"/>
        <v>5.5227272727272725</v>
      </c>
      <c r="W468" s="26">
        <f t="shared" si="597"/>
        <v>4.33686945844458</v>
      </c>
      <c r="X468" s="25" t="str">
        <f t="shared" si="598"/>
        <v>infini</v>
      </c>
      <c r="Y468" s="25" t="str">
        <f t="shared" si="599"/>
        <v>infini</v>
      </c>
      <c r="Z468" s="27">
        <f t="shared" si="600"/>
        <v>8.03305785123967</v>
      </c>
      <c r="AA468" s="26">
        <f t="shared" si="601"/>
        <v>5.742193246070112</v>
      </c>
      <c r="AB468" s="25" t="str">
        <f t="shared" si="602"/>
        <v>infini</v>
      </c>
      <c r="AC468" s="25" t="str">
        <f t="shared" si="603"/>
        <v>infini</v>
      </c>
      <c r="AD468" s="27">
        <f t="shared" si="604"/>
        <v>11.045454545454545</v>
      </c>
      <c r="AE468" s="26">
        <f t="shared" si="605"/>
        <v>7.1280646277859585</v>
      </c>
      <c r="AF468" s="25" t="str">
        <f t="shared" si="606"/>
        <v>infini</v>
      </c>
      <c r="AG468" s="25" t="str">
        <f t="shared" si="607"/>
        <v>infini</v>
      </c>
    </row>
    <row r="469" spans="1:33" ht="12.75">
      <c r="A469" s="67">
        <v>50</v>
      </c>
      <c r="B469" s="21">
        <f t="shared" si="576"/>
        <v>0.6225589225589225</v>
      </c>
      <c r="C469" s="23" t="str">
        <f t="shared" si="577"/>
        <v>nc</v>
      </c>
      <c r="D469" s="22" t="str">
        <f t="shared" si="578"/>
        <v>nc</v>
      </c>
      <c r="E469" s="22" t="str">
        <f t="shared" si="579"/>
        <v>nc</v>
      </c>
      <c r="F469" s="24">
        <f t="shared" si="580"/>
        <v>1.3806818181818181</v>
      </c>
      <c r="G469" s="23" t="str">
        <f t="shared" si="581"/>
        <v>nc</v>
      </c>
      <c r="H469" s="22" t="str">
        <f t="shared" si="582"/>
        <v>nc</v>
      </c>
      <c r="I469" s="22" t="str">
        <f t="shared" si="583"/>
        <v>nc</v>
      </c>
      <c r="J469" s="24">
        <f t="shared" si="584"/>
        <v>1.9636363636363634</v>
      </c>
      <c r="K469" s="23" t="str">
        <f t="shared" si="585"/>
        <v>nc</v>
      </c>
      <c r="L469" s="22" t="str">
        <f t="shared" si="586"/>
        <v>nc</v>
      </c>
      <c r="M469" s="22" t="str">
        <f t="shared" si="587"/>
        <v>nc</v>
      </c>
      <c r="N469" s="24">
        <f t="shared" si="588"/>
        <v>2.7613636363636362</v>
      </c>
      <c r="O469" s="23">
        <f t="shared" si="589"/>
        <v>2.6195235787305897</v>
      </c>
      <c r="P469" s="22" t="str">
        <f t="shared" si="590"/>
        <v>infini</v>
      </c>
      <c r="Q469" s="22" t="str">
        <f t="shared" si="591"/>
        <v>infini</v>
      </c>
      <c r="R469" s="24">
        <f t="shared" si="592"/>
        <v>4.016528925619835</v>
      </c>
      <c r="S469" s="23">
        <f t="shared" si="593"/>
        <v>3.7215907089492464</v>
      </c>
      <c r="T469" s="22" t="str">
        <f t="shared" si="594"/>
        <v>infini</v>
      </c>
      <c r="U469" s="22" t="str">
        <f t="shared" si="595"/>
        <v>infini</v>
      </c>
      <c r="V469" s="24">
        <f t="shared" si="596"/>
        <v>5.5227272727272725</v>
      </c>
      <c r="W469" s="23">
        <f t="shared" si="597"/>
        <v>4.9782350743088655</v>
      </c>
      <c r="X469" s="22" t="str">
        <f t="shared" si="598"/>
        <v>infini</v>
      </c>
      <c r="Y469" s="22" t="str">
        <f t="shared" si="599"/>
        <v>infini</v>
      </c>
      <c r="Z469" s="24">
        <f t="shared" si="600"/>
        <v>8.03305785123967</v>
      </c>
      <c r="AA469" s="23">
        <f t="shared" si="601"/>
        <v>6.927551213276496</v>
      </c>
      <c r="AB469" s="22" t="str">
        <f t="shared" si="602"/>
        <v>infini</v>
      </c>
      <c r="AC469" s="22" t="str">
        <f t="shared" si="603"/>
        <v>infini</v>
      </c>
      <c r="AD469" s="24">
        <f t="shared" si="604"/>
        <v>11.045454545454545</v>
      </c>
      <c r="AE469" s="23">
        <f t="shared" si="605"/>
        <v>9.054919765213011</v>
      </c>
      <c r="AF469" s="22" t="str">
        <f t="shared" si="606"/>
        <v>infini</v>
      </c>
      <c r="AG469" s="22" t="str">
        <f t="shared" si="607"/>
        <v>infini</v>
      </c>
    </row>
    <row r="470" spans="1:33" ht="12.75">
      <c r="A470" s="67">
        <v>100</v>
      </c>
      <c r="B470" s="21">
        <f t="shared" si="576"/>
        <v>0.6225589225589225</v>
      </c>
      <c r="C470" s="26" t="str">
        <f t="shared" si="577"/>
        <v>nc</v>
      </c>
      <c r="D470" s="25" t="str">
        <f t="shared" si="578"/>
        <v>nc</v>
      </c>
      <c r="E470" s="25" t="str">
        <f t="shared" si="579"/>
        <v>nc</v>
      </c>
      <c r="F470" s="27">
        <f t="shared" si="580"/>
        <v>1.3806818181818181</v>
      </c>
      <c r="G470" s="26" t="str">
        <f t="shared" si="581"/>
        <v>nc</v>
      </c>
      <c r="H470" s="25" t="str">
        <f t="shared" si="582"/>
        <v>nc</v>
      </c>
      <c r="I470" s="25" t="str">
        <f t="shared" si="583"/>
        <v>nc</v>
      </c>
      <c r="J470" s="27">
        <f t="shared" si="584"/>
        <v>1.9636363636363634</v>
      </c>
      <c r="K470" s="26" t="str">
        <f t="shared" si="585"/>
        <v>nc</v>
      </c>
      <c r="L470" s="25" t="str">
        <f t="shared" si="586"/>
        <v>nc</v>
      </c>
      <c r="M470" s="25" t="str">
        <f t="shared" si="587"/>
        <v>nc</v>
      </c>
      <c r="N470" s="27">
        <f t="shared" si="588"/>
        <v>2.7613636363636362</v>
      </c>
      <c r="O470" s="26">
        <f t="shared" si="589"/>
        <v>2.6885741572924307</v>
      </c>
      <c r="P470" s="25" t="str">
        <f t="shared" si="590"/>
        <v>infini</v>
      </c>
      <c r="Q470" s="25" t="str">
        <f t="shared" si="591"/>
        <v>infini</v>
      </c>
      <c r="R470" s="27">
        <f t="shared" si="592"/>
        <v>4.016528925619835</v>
      </c>
      <c r="S470" s="26">
        <f t="shared" si="593"/>
        <v>3.8634390362834163</v>
      </c>
      <c r="T470" s="25" t="str">
        <f t="shared" si="594"/>
        <v>infini</v>
      </c>
      <c r="U470" s="25" t="str">
        <f t="shared" si="595"/>
        <v>infini</v>
      </c>
      <c r="V470" s="27">
        <f t="shared" si="596"/>
        <v>5.5227272727272725</v>
      </c>
      <c r="W470" s="26">
        <f t="shared" si="597"/>
        <v>5.236364764738536</v>
      </c>
      <c r="X470" s="25" t="str">
        <f t="shared" si="598"/>
        <v>infini</v>
      </c>
      <c r="Y470" s="25" t="str">
        <f t="shared" si="599"/>
        <v>infini</v>
      </c>
      <c r="Z470" s="27">
        <f t="shared" si="600"/>
        <v>8.03305785123967</v>
      </c>
      <c r="AA470" s="26">
        <f t="shared" si="601"/>
        <v>7.43945910540045</v>
      </c>
      <c r="AB470" s="25" t="str">
        <f t="shared" si="602"/>
        <v>infini</v>
      </c>
      <c r="AC470" s="25" t="str">
        <f t="shared" si="603"/>
        <v>infini</v>
      </c>
      <c r="AD470" s="27">
        <f t="shared" si="604"/>
        <v>11.045454545454545</v>
      </c>
      <c r="AE470" s="26">
        <f t="shared" si="605"/>
        <v>9.95162608751206</v>
      </c>
      <c r="AF470" s="25" t="str">
        <f t="shared" si="606"/>
        <v>infini</v>
      </c>
      <c r="AG470" s="25" t="str">
        <f t="shared" si="607"/>
        <v>infini</v>
      </c>
    </row>
    <row r="471" spans="1:33" ht="12.75">
      <c r="A471" s="67">
        <v>200</v>
      </c>
      <c r="B471" s="21">
        <f t="shared" si="576"/>
        <v>0.6225589225589225</v>
      </c>
      <c r="C471" s="23" t="str">
        <f t="shared" si="577"/>
        <v>nc</v>
      </c>
      <c r="D471" s="22" t="str">
        <f t="shared" si="578"/>
        <v>nc</v>
      </c>
      <c r="E471" s="22" t="str">
        <f t="shared" si="579"/>
        <v>nc</v>
      </c>
      <c r="F471" s="24">
        <f t="shared" si="580"/>
        <v>1.3806818181818181</v>
      </c>
      <c r="G471" s="23" t="str">
        <f t="shared" si="581"/>
        <v>nc</v>
      </c>
      <c r="H471" s="22" t="str">
        <f t="shared" si="582"/>
        <v>nc</v>
      </c>
      <c r="I471" s="22" t="str">
        <f t="shared" si="583"/>
        <v>nc</v>
      </c>
      <c r="J471" s="24">
        <f t="shared" si="584"/>
        <v>1.9636363636363634</v>
      </c>
      <c r="K471" s="23" t="str">
        <f t="shared" si="585"/>
        <v>nc</v>
      </c>
      <c r="L471" s="22" t="str">
        <f t="shared" si="586"/>
        <v>nc</v>
      </c>
      <c r="M471" s="22" t="str">
        <f t="shared" si="587"/>
        <v>nc</v>
      </c>
      <c r="N471" s="24">
        <f t="shared" si="588"/>
        <v>2.7613636363636362</v>
      </c>
      <c r="O471" s="23">
        <f t="shared" si="589"/>
        <v>2.7244828079528887</v>
      </c>
      <c r="P471" s="22" t="str">
        <f t="shared" si="590"/>
        <v>infini</v>
      </c>
      <c r="Q471" s="22" t="str">
        <f t="shared" si="591"/>
        <v>infini</v>
      </c>
      <c r="R471" s="24">
        <f t="shared" si="592"/>
        <v>4.016528925619835</v>
      </c>
      <c r="S471" s="23">
        <f t="shared" si="593"/>
        <v>3.9384968864399257</v>
      </c>
      <c r="T471" s="22" t="str">
        <f t="shared" si="594"/>
        <v>infini</v>
      </c>
      <c r="U471" s="22" t="str">
        <f t="shared" si="595"/>
        <v>infini</v>
      </c>
      <c r="V471" s="24">
        <f t="shared" si="596"/>
        <v>5.5227272727272725</v>
      </c>
      <c r="W471" s="23">
        <f t="shared" si="597"/>
        <v>5.375735126247922</v>
      </c>
      <c r="X471" s="22" t="str">
        <f t="shared" si="598"/>
        <v>infini</v>
      </c>
      <c r="Y471" s="22" t="str">
        <f t="shared" si="599"/>
        <v>infini</v>
      </c>
      <c r="Z471" s="24">
        <f t="shared" si="600"/>
        <v>8.03305785123967</v>
      </c>
      <c r="AA471" s="23">
        <f t="shared" si="601"/>
        <v>7.724871854151241</v>
      </c>
      <c r="AB471" s="22" t="str">
        <f t="shared" si="602"/>
        <v>infini</v>
      </c>
      <c r="AC471" s="22" t="str">
        <f t="shared" si="603"/>
        <v>infini</v>
      </c>
      <c r="AD471" s="24">
        <f t="shared" si="604"/>
        <v>11.045454545454545</v>
      </c>
      <c r="AE471" s="23">
        <f t="shared" si="605"/>
        <v>10.470049196305236</v>
      </c>
      <c r="AF471" s="22" t="str">
        <f t="shared" si="606"/>
        <v>infini</v>
      </c>
      <c r="AG471" s="22" t="str">
        <f t="shared" si="607"/>
        <v>infini</v>
      </c>
    </row>
    <row r="472" spans="1:33" ht="12.75">
      <c r="A472" s="29" t="s">
        <v>68</v>
      </c>
      <c r="C472" s="21" t="str">
        <f>IF(OR($C$187/$C$5&lt;2*$C$2,$C$2*1000&lt;$C$5),"nc",B471)</f>
        <v>nc</v>
      </c>
      <c r="D472" s="19" t="str">
        <f>IF(OR($C$187/$C$5&lt;2*$C$2,$C$2*1000&lt;$C$5),"nc","infini")</f>
        <v>nc</v>
      </c>
      <c r="E472" s="19" t="str">
        <f>IF(OR($C$187/$C$5&lt;2*$C$2,$C$2*1000&lt;$C$5),"nc","infini")</f>
        <v>nc</v>
      </c>
      <c r="G472" s="21" t="str">
        <f>IF(OR($C$187/$G$5&lt;2*$C$2,$C$2*1000&lt;$G$5),"nc",F471)</f>
        <v>nc</v>
      </c>
      <c r="H472" s="19" t="str">
        <f>IF(OR($C$187/$G$5&lt;2*$C$2,$C$2*1000&lt;$G$5),"nc","infini")</f>
        <v>nc</v>
      </c>
      <c r="I472" s="19" t="str">
        <f>IF(OR($C$187/$G$5&lt;2*$C$2,$C$2*1000&lt;$G$5),"nc","infini")</f>
        <v>nc</v>
      </c>
      <c r="K472" s="21" t="str">
        <f>IF(OR($C$187/$K$5&lt;2*$C$2,$C$2*1000&lt;$K$5),"nc",J471)</f>
        <v>nc</v>
      </c>
      <c r="L472" s="19" t="str">
        <f>IF(OR($C$187/$K$5&lt;2*$C$2,$C$2*1000&lt;$K$5),"nc","infini")</f>
        <v>nc</v>
      </c>
      <c r="M472" s="19" t="str">
        <f>IF(OR($C$187/$K$5&lt;2*$C$2,$C$2*1000&lt;$K$5),"nc","infini")</f>
        <v>nc</v>
      </c>
      <c r="O472" s="21">
        <f>IF(OR($C$187/$O$5&lt;2*$C$2,$C$2*1000&lt;$O$5),"nc",N471)</f>
        <v>2.7613636363636362</v>
      </c>
      <c r="P472" s="19" t="str">
        <f>IF(OR($C$187/$O$5&lt;2*$C$2,$C$2*1000&lt;$O$5),"nc","infini")</f>
        <v>infini</v>
      </c>
      <c r="Q472" s="19" t="str">
        <f>IF(OR($C$187/$O$5&lt;2*$C$2,$C$2*1000&lt;$O$5),"nc","infini")</f>
        <v>infini</v>
      </c>
      <c r="S472" s="21">
        <f>IF(OR($C$187/$S$5&lt;2*$C$2,$C$2*1000&lt;$S$5),"nc",R471)</f>
        <v>4.016528925619835</v>
      </c>
      <c r="T472" s="19" t="str">
        <f>IF(OR($C$187/$S$5&lt;2*$C$2,$C$2*1000&lt;$S$5),"nc","infini")</f>
        <v>infini</v>
      </c>
      <c r="U472" s="19" t="str">
        <f>IF(OR($C$187/$S$5&lt;2*$C$2,$C$2*1000&lt;$S$5),"nc","infini")</f>
        <v>infini</v>
      </c>
      <c r="W472" s="21">
        <f>IF(OR($C$187/$W$5&lt;2*$C$2,$C$2*1000&lt;$W$5),"nc",V471)</f>
        <v>5.5227272727272725</v>
      </c>
      <c r="X472" s="19" t="str">
        <f>IF(OR($C$187/$W$5&lt;2*$C$2,$C$2*1000&lt;$W$5),"nc","infini")</f>
        <v>infini</v>
      </c>
      <c r="Y472" s="19" t="str">
        <f>IF(OR($C$187/$W$5&lt;2*$C$2,$C$2*1000&lt;$W$5),"nc","infini")</f>
        <v>infini</v>
      </c>
      <c r="AA472" s="21">
        <f>IF(OR($C$187/$AA$5&lt;2*$C$2,$C$2*1000&lt;$AA$5),"nc",Z471)</f>
        <v>8.03305785123967</v>
      </c>
      <c r="AB472" s="19" t="str">
        <f>IF(OR($C$187/$AA$5&lt;2*$C$2,$C$2*1000&lt;$AA$5),"nc","infini")</f>
        <v>infini</v>
      </c>
      <c r="AC472" s="19" t="str">
        <f>IF(OR($C$187/$AA$5&lt;2*$C$2,$C$2*1000&lt;$AA$5),"nc","infini")</f>
        <v>infini</v>
      </c>
      <c r="AE472" s="21">
        <f>IF(OR($C$187/$AE$5&lt;2*$C$2,$C$2*1000&lt;$AE$5),"nc",AD471)</f>
        <v>11.045454545454545</v>
      </c>
      <c r="AF472" s="19" t="str">
        <f>IF(OR($C$187/$AE$5&lt;2*$C$2,$C$2*1000&lt;$AE$5),"nc","infini")</f>
        <v>infini</v>
      </c>
      <c r="AG472" s="19" t="str">
        <f>IF(OR($C$187/$AE$5&lt;2*$C$2,$C$2*1000&lt;$AE$5),"nc","infini")</f>
        <v>infini</v>
      </c>
    </row>
    <row r="475" spans="1:7" ht="26.25">
      <c r="A475" s="57" t="s">
        <v>61</v>
      </c>
      <c r="C475" s="58">
        <f>Résultats!L34</f>
        <v>55</v>
      </c>
      <c r="D475" s="59" t="s">
        <v>60</v>
      </c>
      <c r="F475" s="60" t="s">
        <v>110</v>
      </c>
      <c r="G475" s="28"/>
    </row>
    <row r="476" ht="12.75">
      <c r="A476" s="57"/>
    </row>
    <row r="477" spans="1:31" ht="12.75">
      <c r="A477" s="57" t="s">
        <v>62</v>
      </c>
      <c r="C477" s="61">
        <v>90</v>
      </c>
      <c r="G477" s="61">
        <v>64</v>
      </c>
      <c r="K477" s="61">
        <v>45</v>
      </c>
      <c r="O477" s="61">
        <v>32</v>
      </c>
      <c r="S477" s="61">
        <v>22</v>
      </c>
      <c r="W477" s="61">
        <v>16</v>
      </c>
      <c r="AA477" s="61">
        <v>11</v>
      </c>
      <c r="AE477" s="61">
        <v>8</v>
      </c>
    </row>
    <row r="478" spans="1:33" ht="240.75">
      <c r="A478" s="57" t="s">
        <v>63</v>
      </c>
      <c r="B478" s="62" t="s">
        <v>64</v>
      </c>
      <c r="C478" s="62" t="s">
        <v>65</v>
      </c>
      <c r="D478" s="63" t="s">
        <v>66</v>
      </c>
      <c r="E478" s="63" t="s">
        <v>67</v>
      </c>
      <c r="F478" s="64" t="s">
        <v>64</v>
      </c>
      <c r="G478" s="62" t="s">
        <v>65</v>
      </c>
      <c r="H478" s="63" t="s">
        <v>66</v>
      </c>
      <c r="I478" s="63" t="s">
        <v>67</v>
      </c>
      <c r="J478" s="64" t="s">
        <v>64</v>
      </c>
      <c r="K478" s="62" t="s">
        <v>65</v>
      </c>
      <c r="L478" s="63" t="s">
        <v>66</v>
      </c>
      <c r="M478" s="63" t="s">
        <v>67</v>
      </c>
      <c r="N478" s="64" t="s">
        <v>64</v>
      </c>
      <c r="O478" s="62" t="s">
        <v>65</v>
      </c>
      <c r="P478" s="63" t="s">
        <v>66</v>
      </c>
      <c r="Q478" s="63" t="s">
        <v>67</v>
      </c>
      <c r="R478" s="64" t="s">
        <v>64</v>
      </c>
      <c r="S478" s="62" t="s">
        <v>65</v>
      </c>
      <c r="T478" s="63" t="s">
        <v>66</v>
      </c>
      <c r="U478" s="63" t="s">
        <v>67</v>
      </c>
      <c r="V478" s="64" t="s">
        <v>64</v>
      </c>
      <c r="W478" s="62" t="s">
        <v>65</v>
      </c>
      <c r="X478" s="63" t="s">
        <v>66</v>
      </c>
      <c r="Y478" s="63" t="s">
        <v>67</v>
      </c>
      <c r="Z478" s="64" t="s">
        <v>64</v>
      </c>
      <c r="AA478" s="62" t="s">
        <v>65</v>
      </c>
      <c r="AB478" s="63" t="s">
        <v>66</v>
      </c>
      <c r="AC478" s="63" t="s">
        <v>67</v>
      </c>
      <c r="AD478" s="64" t="s">
        <v>64</v>
      </c>
      <c r="AE478" s="62" t="s">
        <v>65</v>
      </c>
      <c r="AF478" s="63" t="s">
        <v>66</v>
      </c>
      <c r="AG478" s="63" t="s">
        <v>67</v>
      </c>
    </row>
    <row r="479" spans="1:33" ht="12.75">
      <c r="A479" s="65">
        <v>0.5</v>
      </c>
      <c r="B479" s="21">
        <f aca="true" t="shared" si="608" ref="B479:B495">($C$3*($C$3/C$5))/$C$2/1000</f>
        <v>0.6225589225589225</v>
      </c>
      <c r="C479" s="23" t="str">
        <f aca="true" t="shared" si="609" ref="C479:C495">IF(OR($C$475/$C$5&lt;2*$C$2,$C$2*1000&lt;$C$5),"nc",($B479*$A479)/($B479+($A479-$C$475/1000)))</f>
        <v>nc</v>
      </c>
      <c r="D479" s="22" t="str">
        <f aca="true" t="shared" si="610" ref="D479:D495">IF(OR($C$475/$C$5&lt;2*$C$2,$C$2*1000&lt;$C$5),"nc",IF(($B479*$A479)/($B479-($A479-$C$475/1000))&lt;=0,"infini",($B479*$A479)/($B479-($A479-$C$475/1000))))</f>
        <v>nc</v>
      </c>
      <c r="E479" s="22" t="str">
        <f aca="true" t="shared" si="611" ref="E479:E495">IF(OR(C479="nc",D479="nc"),"nc",IF(D479="infini","infini",D479-C479))</f>
        <v>nc</v>
      </c>
      <c r="F479" s="24">
        <f aca="true" t="shared" si="612" ref="F479:F495">($C$475*($C$475/G$5))/$C$2/1000</f>
        <v>1.4322916666666665</v>
      </c>
      <c r="G479" s="23" t="str">
        <f aca="true" t="shared" si="613" ref="G479:G495">IF(OR($C$475/$G$5&lt;2*$C$2,$C$2*1000&lt;$G$5),"nc",($F479*$A479)/($F479+($A479-$C$475/1000)))</f>
        <v>nc</v>
      </c>
      <c r="H479" s="22" t="str">
        <f aca="true" t="shared" si="614" ref="H479:H495">IF(OR($C$475/$G$5&lt;2*$C$2,$C$2*1000&lt;$G$5),"nc",IF(($F479*$A479)/($F479-($A479-$C$475/1000))&lt;=0,"infini",($F479*$A479)/($F479-($A479-$C$475/1000))))</f>
        <v>nc</v>
      </c>
      <c r="I479" s="22" t="str">
        <f aca="true" t="shared" si="615" ref="I479:I495">IF(OR($C$475/$G$5&lt;2*$C$2,$C$2*1000&lt;$G$5),"nc",IF(H479="infini","infini",H479-G479))</f>
        <v>nc</v>
      </c>
      <c r="J479" s="24">
        <f aca="true" t="shared" si="616" ref="J479:J495">($C$475*($C$475/K$5))/$C$2/1000</f>
        <v>2.037037037037037</v>
      </c>
      <c r="K479" s="23" t="str">
        <f aca="true" t="shared" si="617" ref="K479:K495">IF(OR($C$475/$K$5&lt;2*$C$2,$C$2*1000&lt;$K$5),"nc",($J479*$A479)/($J479+($A479-$C$475/1000)))</f>
        <v>nc</v>
      </c>
      <c r="L479" s="22" t="str">
        <f aca="true" t="shared" si="618" ref="L479:L495">IF(OR($C$475/$K$5&lt;2*$C$2,$C$2*1000&lt;$K$5),"nc",IF(($J479*$A479)/($J479-($A479-$C$475/1000))&lt;=0,"infini",($J479*$A479)/($J479-($A479-$C$475/1000))))</f>
        <v>nc</v>
      </c>
      <c r="M479" s="22" t="str">
        <f aca="true" t="shared" si="619" ref="M479:M495">IF(OR($C$475/$K$5&lt;2*$C$2,$C$2*1000&lt;$K$5),"nc",IF(L479="infini","infini",L479-K479))</f>
        <v>nc</v>
      </c>
      <c r="N479" s="24">
        <f aca="true" t="shared" si="620" ref="N479:N495">($C$475*($C$475/O$5))/$C$2/1000</f>
        <v>2.864583333333333</v>
      </c>
      <c r="O479" s="23">
        <f aca="true" t="shared" si="621" ref="O479:O495">IF(OR($C$475/$O$5&lt;2*$C$2,$C$2*1000&lt;$O$5),"nc",($N479*$A479)/($N479+($A479-$C$475/1000)))</f>
        <v>0.43277099332745816</v>
      </c>
      <c r="P479" s="22">
        <f aca="true" t="shared" si="622" ref="P479:P495">IF(OR($C$475/$O$5&lt;2*$C$2,$C$2*1000&lt;$O$5),"nc",IF(($N479*$A479)/($N479-($A479-$C$475/1000))&lt;=0,"infini",($N479*$A479)/($N479-($A479-$C$475/1000))))</f>
        <v>0.5919579817461684</v>
      </c>
      <c r="Q479" s="22">
        <f aca="true" t="shared" si="623" ref="Q479:Q495">IF(OR($C$475/$O$5&lt;2*$C$2,$C$2*1000&lt;$O$5),"nc",IF(P479="infini","infini",P479-O479))</f>
        <v>0.15918698841871026</v>
      </c>
      <c r="R479" s="24">
        <f aca="true" t="shared" si="624" ref="R479:R495">($C$475*($C$475/S$5))/$C$2/1000</f>
        <v>4.166666666666666</v>
      </c>
      <c r="S479" s="23">
        <f aca="true" t="shared" si="625" ref="S479:S495">IF(OR($C$475/$S$5&lt;2*$C$2,$C$2*1000&lt;$S$5),"nc",($R479*$A479)/($R479+($A479-$C$475/1000)))</f>
        <v>0.45175280086736536</v>
      </c>
      <c r="T479" s="22">
        <f aca="true" t="shared" si="626" ref="T479:T495">IF(OR($C$475/$S$5&lt;2*$C$2,$C$2*1000&lt;$S$5),"nc",IF(($R479*$A479)/($R479-($A479-$C$475/1000))&lt;=0,"infini",($R479*$A479)/($R479-($A479-$C$475/1000))))</f>
        <v>0.5597850425436632</v>
      </c>
      <c r="U479" s="22">
        <f aca="true" t="shared" si="627" ref="U479:U495">IF(OR($C$475/$S$5&lt;2*$C$2,$C$2*1000&lt;$S$5),"nc",IF(T479="infini","infini",T479-S479))</f>
        <v>0.10803224167629788</v>
      </c>
      <c r="V479" s="24">
        <f aca="true" t="shared" si="628" ref="V479:V495">($C$475*($C$475/W$5))/$C$2/1000</f>
        <v>5.729166666666666</v>
      </c>
      <c r="W479" s="23">
        <f aca="true" t="shared" si="629" ref="W479:W495">IF(OR($C$475/$W$5&lt;2*$C$2,$C$2*1000&lt;$W$5),"nc",($V479*$A479)/($V479+($A479-$C$475/1000)))</f>
        <v>0.463962748009178</v>
      </c>
      <c r="X479" s="22">
        <f aca="true" t="shared" si="630" ref="X479:X495">IF(OR($C$475/$W$5&lt;2*$C$2,$C$2*1000&lt;$W$5),"nc",IF(($V479*$A479)/($V479-($A479-$C$475/1000))&lt;=0,"infini",($V479*$A479)/($V479-($A479-$C$475/1000))))</f>
        <v>0.5421069231982337</v>
      </c>
      <c r="Y479" s="22">
        <f aca="true" t="shared" si="631" ref="Y479:Y495">IF(OR($C$475/$W$5&lt;2*$C$2,$C$2*1000&lt;$W$5),"nc",IF(X479="infini","infini",X479-W479))</f>
        <v>0.0781441751890557</v>
      </c>
      <c r="Z479" s="24">
        <f aca="true" t="shared" si="632" ref="Z479:Z495">($C$475*($C$475/AA$5))/$C$2/1000</f>
        <v>8.333333333333332</v>
      </c>
      <c r="AA479" s="23">
        <f aca="true" t="shared" si="633" ref="AA479:AA495">IF(OR($C$475/$AA$5&lt;2*$C$2,$C$2*1000&lt;$AA$5),"nc",($Z479*$A479)/($Z479+($A479-$C$475/1000)))</f>
        <v>0.4746535029428517</v>
      </c>
      <c r="AB479" s="22">
        <f aca="true" t="shared" si="634" ref="AB479:AB495">IF(OR($C$475/$AA$5&lt;2*$C$2,$C$2*1000&lt;$AA$5),"nc",IF(($Z479*$A479)/($Z479-($A479-$C$475/1000))&lt;=0,"infini",($Z479*$A479)/($Z479-($A479-$C$475/1000))))</f>
        <v>0.5282062117050497</v>
      </c>
      <c r="AC479" s="22">
        <f aca="true" t="shared" si="635" ref="AC479:AC495">IF(OR($C$475/$AA$5&lt;2*$C$2,$C$2*1000&lt;$AA$5),"nc",IF(AB479="infini","infini",AB479-AA479))</f>
        <v>0.053552708762197976</v>
      </c>
      <c r="AD479" s="24">
        <f aca="true" t="shared" si="636" ref="AD479:AD495">($C$475*($C$475/AE$5))/$C$2/1000</f>
        <v>11.458333333333332</v>
      </c>
      <c r="AE479" s="23">
        <f aca="true" t="shared" si="637" ref="AE479:AE495">IF(OR($C$475/$AE$5&lt;2*$C$2,$C$2*1000&lt;$AE$5),"nc",($AD479*$A479)/($AD479+($A479-$C$475/1000)))</f>
        <v>0.48130775693083166</v>
      </c>
      <c r="AF479" s="22">
        <f aca="true" t="shared" si="638" ref="AF479:AF495">IF(OR($C$475/$AE$5&lt;2*$C$2,$C$2*1000&lt;$AE$5),"nc",IF(($AD479*$A479)/($AD479-($A479-$C$475/1000))&lt;=0,"infini",($AD479*$A479)/($AD479-($A479-$C$475/1000))))</f>
        <v>0.520202784503632</v>
      </c>
      <c r="AG479" s="22">
        <f aca="true" t="shared" si="639" ref="AG479:AG495">IF(OR($C$475/$AE$5&lt;2*$C$2,$C$2*1000&lt;$AE$5),"nc",IF(AF479="infini","infini",AF479-AE479))</f>
        <v>0.038895027572800334</v>
      </c>
    </row>
    <row r="480" spans="1:33" ht="12.75">
      <c r="A480" s="67">
        <v>0.75</v>
      </c>
      <c r="B480" s="21">
        <f t="shared" si="608"/>
        <v>0.6225589225589225</v>
      </c>
      <c r="C480" s="26" t="str">
        <f t="shared" si="609"/>
        <v>nc</v>
      </c>
      <c r="D480" s="25" t="str">
        <f t="shared" si="610"/>
        <v>nc</v>
      </c>
      <c r="E480" s="25" t="str">
        <f t="shared" si="611"/>
        <v>nc</v>
      </c>
      <c r="F480" s="27">
        <f t="shared" si="612"/>
        <v>1.4322916666666665</v>
      </c>
      <c r="G480" s="26" t="str">
        <f t="shared" si="613"/>
        <v>nc</v>
      </c>
      <c r="H480" s="25" t="str">
        <f t="shared" si="614"/>
        <v>nc</v>
      </c>
      <c r="I480" s="25" t="str">
        <f t="shared" si="615"/>
        <v>nc</v>
      </c>
      <c r="J480" s="27">
        <f t="shared" si="616"/>
        <v>2.037037037037037</v>
      </c>
      <c r="K480" s="26" t="str">
        <f t="shared" si="617"/>
        <v>nc</v>
      </c>
      <c r="L480" s="25" t="str">
        <f t="shared" si="618"/>
        <v>nc</v>
      </c>
      <c r="M480" s="25" t="str">
        <f t="shared" si="619"/>
        <v>nc</v>
      </c>
      <c r="N480" s="27">
        <f t="shared" si="620"/>
        <v>2.864583333333333</v>
      </c>
      <c r="O480" s="26">
        <f t="shared" si="621"/>
        <v>0.6035643216668618</v>
      </c>
      <c r="P480" s="25">
        <f t="shared" si="622"/>
        <v>0.9902535048972537</v>
      </c>
      <c r="Q480" s="25">
        <f t="shared" si="623"/>
        <v>0.3866891832303919</v>
      </c>
      <c r="R480" s="27">
        <f t="shared" si="624"/>
        <v>4.166666666666666</v>
      </c>
      <c r="S480" s="26">
        <f t="shared" si="625"/>
        <v>0.6427836818649296</v>
      </c>
      <c r="T480" s="25">
        <f t="shared" si="626"/>
        <v>0.900144023043687</v>
      </c>
      <c r="U480" s="25">
        <f t="shared" si="627"/>
        <v>0.2573603411787574</v>
      </c>
      <c r="V480" s="27">
        <f t="shared" si="628"/>
        <v>5.729166666666666</v>
      </c>
      <c r="W480" s="26">
        <f t="shared" si="629"/>
        <v>0.6688610714748995</v>
      </c>
      <c r="X480" s="25">
        <f t="shared" si="630"/>
        <v>0.8535424598576397</v>
      </c>
      <c r="Y480" s="25">
        <f t="shared" si="631"/>
        <v>0.18468138838274017</v>
      </c>
      <c r="Z480" s="27">
        <f t="shared" si="632"/>
        <v>8.333333333333332</v>
      </c>
      <c r="AA480" s="26">
        <f t="shared" si="633"/>
        <v>0.6922650913789921</v>
      </c>
      <c r="AB480" s="25">
        <f t="shared" si="634"/>
        <v>0.8182413266419376</v>
      </c>
      <c r="AC480" s="25">
        <f t="shared" si="635"/>
        <v>0.12597623526294555</v>
      </c>
      <c r="AD480" s="27">
        <f t="shared" si="636"/>
        <v>11.458333333333332</v>
      </c>
      <c r="AE480" s="26">
        <f t="shared" si="637"/>
        <v>0.7071105320899617</v>
      </c>
      <c r="AF480" s="25">
        <f t="shared" si="638"/>
        <v>0.7984283059770828</v>
      </c>
      <c r="AG480" s="25">
        <f t="shared" si="639"/>
        <v>0.09131777388712115</v>
      </c>
    </row>
    <row r="481" spans="1:33" ht="12.75">
      <c r="A481" s="67">
        <v>1</v>
      </c>
      <c r="B481" s="21">
        <f t="shared" si="608"/>
        <v>0.6225589225589225</v>
      </c>
      <c r="C481" s="23" t="str">
        <f t="shared" si="609"/>
        <v>nc</v>
      </c>
      <c r="D481" s="22" t="str">
        <f t="shared" si="610"/>
        <v>nc</v>
      </c>
      <c r="E481" s="22" t="str">
        <f t="shared" si="611"/>
        <v>nc</v>
      </c>
      <c r="F481" s="24">
        <f t="shared" si="612"/>
        <v>1.4322916666666665</v>
      </c>
      <c r="G481" s="23" t="str">
        <f t="shared" si="613"/>
        <v>nc</v>
      </c>
      <c r="H481" s="22" t="str">
        <f t="shared" si="614"/>
        <v>nc</v>
      </c>
      <c r="I481" s="22" t="str">
        <f t="shared" si="615"/>
        <v>nc</v>
      </c>
      <c r="J481" s="24">
        <f t="shared" si="616"/>
        <v>2.037037037037037</v>
      </c>
      <c r="K481" s="23" t="str">
        <f t="shared" si="617"/>
        <v>nc</v>
      </c>
      <c r="L481" s="22" t="str">
        <f t="shared" si="618"/>
        <v>nc</v>
      </c>
      <c r="M481" s="22" t="str">
        <f t="shared" si="619"/>
        <v>nc</v>
      </c>
      <c r="N481" s="24">
        <f t="shared" si="620"/>
        <v>2.864583333333333</v>
      </c>
      <c r="O481" s="23">
        <f t="shared" si="621"/>
        <v>0.7519413759160013</v>
      </c>
      <c r="P481" s="22">
        <f t="shared" si="622"/>
        <v>1.4922943347080528</v>
      </c>
      <c r="Q481" s="22">
        <f t="shared" si="623"/>
        <v>0.7403529587920515</v>
      </c>
      <c r="R481" s="24">
        <f t="shared" si="624"/>
        <v>4.166666666666666</v>
      </c>
      <c r="S481" s="23">
        <f t="shared" si="625"/>
        <v>0.8151287903488751</v>
      </c>
      <c r="T481" s="22">
        <f t="shared" si="626"/>
        <v>1.2933264355923435</v>
      </c>
      <c r="U481" s="22">
        <f t="shared" si="627"/>
        <v>0.4781976452434684</v>
      </c>
      <c r="V481" s="24">
        <f t="shared" si="628"/>
        <v>5.729166666666666</v>
      </c>
      <c r="W481" s="23">
        <f t="shared" si="629"/>
        <v>0.858409289549257</v>
      </c>
      <c r="X481" s="22">
        <f t="shared" si="630"/>
        <v>1.1975265633164955</v>
      </c>
      <c r="Y481" s="22">
        <f t="shared" si="631"/>
        <v>0.33911727376723855</v>
      </c>
      <c r="Z481" s="24">
        <f t="shared" si="632"/>
        <v>8.333333333333332</v>
      </c>
      <c r="AA481" s="23">
        <f t="shared" si="633"/>
        <v>0.8981498113885396</v>
      </c>
      <c r="AB481" s="22">
        <f t="shared" si="634"/>
        <v>1.1279043537108053</v>
      </c>
      <c r="AC481" s="22">
        <f t="shared" si="635"/>
        <v>0.22975454232226578</v>
      </c>
      <c r="AD481" s="24">
        <f t="shared" si="636"/>
        <v>11.458333333333332</v>
      </c>
      <c r="AE481" s="23">
        <f t="shared" si="637"/>
        <v>0.9238108035474335</v>
      </c>
      <c r="AF481" s="22">
        <f t="shared" si="638"/>
        <v>1.0898858592263792</v>
      </c>
      <c r="AG481" s="22">
        <f t="shared" si="639"/>
        <v>0.16607505567894565</v>
      </c>
    </row>
    <row r="482" spans="1:33" ht="12.75">
      <c r="A482" s="67">
        <v>1.25</v>
      </c>
      <c r="B482" s="21">
        <f t="shared" si="608"/>
        <v>0.6225589225589225</v>
      </c>
      <c r="C482" s="26" t="str">
        <f t="shared" si="609"/>
        <v>nc</v>
      </c>
      <c r="D482" s="25" t="str">
        <f t="shared" si="610"/>
        <v>nc</v>
      </c>
      <c r="E482" s="25" t="str">
        <f t="shared" si="611"/>
        <v>nc</v>
      </c>
      <c r="F482" s="27">
        <f t="shared" si="612"/>
        <v>1.4322916666666665</v>
      </c>
      <c r="G482" s="26" t="str">
        <f t="shared" si="613"/>
        <v>nc</v>
      </c>
      <c r="H482" s="25" t="str">
        <f t="shared" si="614"/>
        <v>nc</v>
      </c>
      <c r="I482" s="25" t="str">
        <f t="shared" si="615"/>
        <v>nc</v>
      </c>
      <c r="J482" s="27">
        <f t="shared" si="616"/>
        <v>2.037037037037037</v>
      </c>
      <c r="K482" s="26" t="str">
        <f t="shared" si="617"/>
        <v>nc</v>
      </c>
      <c r="L482" s="25" t="str">
        <f t="shared" si="618"/>
        <v>nc</v>
      </c>
      <c r="M482" s="25" t="str">
        <f t="shared" si="619"/>
        <v>nc</v>
      </c>
      <c r="N482" s="27">
        <f t="shared" si="620"/>
        <v>2.864583333333333</v>
      </c>
      <c r="O482" s="26">
        <f t="shared" si="621"/>
        <v>0.8820435184234834</v>
      </c>
      <c r="P482" s="25">
        <f t="shared" si="622"/>
        <v>2.1446843024706763</v>
      </c>
      <c r="Q482" s="25">
        <f t="shared" si="623"/>
        <v>1.262640784047193</v>
      </c>
      <c r="R482" s="27">
        <f t="shared" si="624"/>
        <v>4.166666666666666</v>
      </c>
      <c r="S482" s="26">
        <f t="shared" si="625"/>
        <v>0.9714019272614235</v>
      </c>
      <c r="T482" s="25">
        <f t="shared" si="626"/>
        <v>1.7526640493550198</v>
      </c>
      <c r="U482" s="25">
        <f t="shared" si="627"/>
        <v>0.7812621220935964</v>
      </c>
      <c r="V482" s="27">
        <f t="shared" si="628"/>
        <v>5.729166666666666</v>
      </c>
      <c r="W482" s="26">
        <f t="shared" si="629"/>
        <v>1.0342700686003128</v>
      </c>
      <c r="X482" s="25">
        <f t="shared" si="630"/>
        <v>1.5794431170740673</v>
      </c>
      <c r="Y482" s="25">
        <f t="shared" si="631"/>
        <v>0.5451730484737545</v>
      </c>
      <c r="Z482" s="27">
        <f t="shared" si="632"/>
        <v>8.333333333333332</v>
      </c>
      <c r="AA482" s="26">
        <f t="shared" si="633"/>
        <v>1.09323071541018</v>
      </c>
      <c r="AB482" s="25">
        <f t="shared" si="634"/>
        <v>1.4592575297688535</v>
      </c>
      <c r="AC482" s="25">
        <f t="shared" si="635"/>
        <v>0.36602681435867357</v>
      </c>
      <c r="AD482" s="27">
        <f t="shared" si="636"/>
        <v>11.458333333333332</v>
      </c>
      <c r="AE482" s="26">
        <f t="shared" si="637"/>
        <v>1.1319481032665963</v>
      </c>
      <c r="AF482" s="25">
        <f t="shared" si="638"/>
        <v>1.3955423838908736</v>
      </c>
      <c r="AG482" s="25">
        <f t="shared" si="639"/>
        <v>0.26359428062427726</v>
      </c>
    </row>
    <row r="483" spans="1:33" ht="12.75">
      <c r="A483" s="67">
        <v>1.5</v>
      </c>
      <c r="B483" s="21">
        <f t="shared" si="608"/>
        <v>0.6225589225589225</v>
      </c>
      <c r="C483" s="23" t="str">
        <f t="shared" si="609"/>
        <v>nc</v>
      </c>
      <c r="D483" s="22" t="str">
        <f t="shared" si="610"/>
        <v>nc</v>
      </c>
      <c r="E483" s="22" t="str">
        <f t="shared" si="611"/>
        <v>nc</v>
      </c>
      <c r="F483" s="24">
        <f t="shared" si="612"/>
        <v>1.4322916666666665</v>
      </c>
      <c r="G483" s="23" t="str">
        <f t="shared" si="613"/>
        <v>nc</v>
      </c>
      <c r="H483" s="22" t="str">
        <f t="shared" si="614"/>
        <v>nc</v>
      </c>
      <c r="I483" s="22" t="str">
        <f t="shared" si="615"/>
        <v>nc</v>
      </c>
      <c r="J483" s="24">
        <f t="shared" si="616"/>
        <v>2.037037037037037</v>
      </c>
      <c r="K483" s="23" t="str">
        <f t="shared" si="617"/>
        <v>nc</v>
      </c>
      <c r="L483" s="22" t="str">
        <f t="shared" si="618"/>
        <v>nc</v>
      </c>
      <c r="M483" s="22" t="str">
        <f t="shared" si="619"/>
        <v>nc</v>
      </c>
      <c r="N483" s="24">
        <f t="shared" si="620"/>
        <v>2.864583333333333</v>
      </c>
      <c r="O483" s="23">
        <f t="shared" si="621"/>
        <v>0.9970511457024074</v>
      </c>
      <c r="P483" s="22">
        <f t="shared" si="622"/>
        <v>3.0268564719694755</v>
      </c>
      <c r="Q483" s="22">
        <f t="shared" si="623"/>
        <v>2.029805326267068</v>
      </c>
      <c r="R483" s="24">
        <f t="shared" si="624"/>
        <v>4.166666666666666</v>
      </c>
      <c r="S483" s="23">
        <f t="shared" si="625"/>
        <v>1.1137511137511136</v>
      </c>
      <c r="T483" s="22">
        <f t="shared" si="626"/>
        <v>2.2963870177587267</v>
      </c>
      <c r="U483" s="22">
        <f t="shared" si="627"/>
        <v>1.182635904007613</v>
      </c>
      <c r="V483" s="24">
        <f t="shared" si="628"/>
        <v>5.729166666666666</v>
      </c>
      <c r="W483" s="23">
        <f t="shared" si="629"/>
        <v>1.1978743175746311</v>
      </c>
      <c r="X483" s="22">
        <f t="shared" si="630"/>
        <v>2.005932697918693</v>
      </c>
      <c r="Y483" s="22">
        <f t="shared" si="631"/>
        <v>0.808058380344062</v>
      </c>
      <c r="Z483" s="24">
        <f t="shared" si="632"/>
        <v>8.333333333333332</v>
      </c>
      <c r="AA483" s="23">
        <f t="shared" si="633"/>
        <v>1.2783364581557866</v>
      </c>
      <c r="AB483" s="22">
        <f t="shared" si="634"/>
        <v>1.814662472780063</v>
      </c>
      <c r="AC483" s="22">
        <f t="shared" si="635"/>
        <v>0.5363260146242765</v>
      </c>
      <c r="AD483" s="24">
        <f t="shared" si="636"/>
        <v>11.458333333333332</v>
      </c>
      <c r="AE483" s="23">
        <f t="shared" si="637"/>
        <v>1.3320201498320847</v>
      </c>
      <c r="AF483" s="22">
        <f t="shared" si="638"/>
        <v>1.71646138482024</v>
      </c>
      <c r="AG483" s="22">
        <f t="shared" si="639"/>
        <v>0.3844412349881552</v>
      </c>
    </row>
    <row r="484" spans="1:33" ht="12.75">
      <c r="A484" s="67">
        <v>1.75</v>
      </c>
      <c r="B484" s="21">
        <f t="shared" si="608"/>
        <v>0.6225589225589225</v>
      </c>
      <c r="C484" s="26" t="str">
        <f t="shared" si="609"/>
        <v>nc</v>
      </c>
      <c r="D484" s="25" t="str">
        <f t="shared" si="610"/>
        <v>nc</v>
      </c>
      <c r="E484" s="25" t="str">
        <f t="shared" si="611"/>
        <v>nc</v>
      </c>
      <c r="F484" s="27">
        <f t="shared" si="612"/>
        <v>1.4322916666666665</v>
      </c>
      <c r="G484" s="26" t="str">
        <f t="shared" si="613"/>
        <v>nc</v>
      </c>
      <c r="H484" s="25" t="str">
        <f t="shared" si="614"/>
        <v>nc</v>
      </c>
      <c r="I484" s="25" t="str">
        <f t="shared" si="615"/>
        <v>nc</v>
      </c>
      <c r="J484" s="27">
        <f t="shared" si="616"/>
        <v>2.037037037037037</v>
      </c>
      <c r="K484" s="26" t="str">
        <f t="shared" si="617"/>
        <v>nc</v>
      </c>
      <c r="L484" s="25" t="str">
        <f t="shared" si="618"/>
        <v>nc</v>
      </c>
      <c r="M484" s="25" t="str">
        <f t="shared" si="619"/>
        <v>nc</v>
      </c>
      <c r="N484" s="27">
        <f t="shared" si="620"/>
        <v>2.864583333333333</v>
      </c>
      <c r="O484" s="26">
        <f t="shared" si="621"/>
        <v>1.0994471351548936</v>
      </c>
      <c r="P484" s="25">
        <f t="shared" si="622"/>
        <v>4.286159600997507</v>
      </c>
      <c r="Q484" s="25">
        <f t="shared" si="623"/>
        <v>3.186712465842614</v>
      </c>
      <c r="R484" s="27">
        <f t="shared" si="624"/>
        <v>4.166666666666666</v>
      </c>
      <c r="S484" s="26">
        <f t="shared" si="625"/>
        <v>1.2439579186806937</v>
      </c>
      <c r="T484" s="25">
        <f t="shared" si="626"/>
        <v>2.9501011463250175</v>
      </c>
      <c r="U484" s="25">
        <f t="shared" si="627"/>
        <v>1.7061432276443238</v>
      </c>
      <c r="V484" s="27">
        <f t="shared" si="628"/>
        <v>5.729166666666666</v>
      </c>
      <c r="W484" s="26">
        <f t="shared" si="629"/>
        <v>1.3504602087776405</v>
      </c>
      <c r="X484" s="25">
        <f t="shared" si="630"/>
        <v>2.48528196653584</v>
      </c>
      <c r="Y484" s="25">
        <f t="shared" si="631"/>
        <v>1.1348217577581994</v>
      </c>
      <c r="Z484" s="27">
        <f t="shared" si="632"/>
        <v>8.333333333333332</v>
      </c>
      <c r="AA484" s="26">
        <f t="shared" si="633"/>
        <v>1.4542130629882002</v>
      </c>
      <c r="AB484" s="25">
        <f t="shared" si="634"/>
        <v>2.1968365553602816</v>
      </c>
      <c r="AC484" s="25">
        <f t="shared" si="635"/>
        <v>0.7426234923720814</v>
      </c>
      <c r="AD484" s="27">
        <f t="shared" si="636"/>
        <v>11.458333333333332</v>
      </c>
      <c r="AE484" s="26">
        <f t="shared" si="637"/>
        <v>1.5244868220983274</v>
      </c>
      <c r="AF484" s="25">
        <f t="shared" si="638"/>
        <v>2.053815295322636</v>
      </c>
      <c r="AG484" s="25">
        <f t="shared" si="639"/>
        <v>0.5293284732243084</v>
      </c>
    </row>
    <row r="485" spans="1:33" ht="12.75">
      <c r="A485" s="67">
        <v>2</v>
      </c>
      <c r="B485" s="21">
        <f t="shared" si="608"/>
        <v>0.6225589225589225</v>
      </c>
      <c r="C485" s="23" t="str">
        <f t="shared" si="609"/>
        <v>nc</v>
      </c>
      <c r="D485" s="22" t="str">
        <f t="shared" si="610"/>
        <v>nc</v>
      </c>
      <c r="E485" s="22" t="str">
        <f t="shared" si="611"/>
        <v>nc</v>
      </c>
      <c r="F485" s="24">
        <f t="shared" si="612"/>
        <v>1.4322916666666665</v>
      </c>
      <c r="G485" s="23" t="str">
        <f t="shared" si="613"/>
        <v>nc</v>
      </c>
      <c r="H485" s="22" t="str">
        <f t="shared" si="614"/>
        <v>nc</v>
      </c>
      <c r="I485" s="22" t="str">
        <f t="shared" si="615"/>
        <v>nc</v>
      </c>
      <c r="J485" s="24">
        <f t="shared" si="616"/>
        <v>2.037037037037037</v>
      </c>
      <c r="K485" s="23" t="str">
        <f t="shared" si="617"/>
        <v>nc</v>
      </c>
      <c r="L485" s="22" t="str">
        <f t="shared" si="618"/>
        <v>nc</v>
      </c>
      <c r="M485" s="22" t="str">
        <f t="shared" si="619"/>
        <v>nc</v>
      </c>
      <c r="N485" s="24">
        <f t="shared" si="620"/>
        <v>2.864583333333333</v>
      </c>
      <c r="O485" s="23">
        <f t="shared" si="621"/>
        <v>1.1911981287360305</v>
      </c>
      <c r="P485" s="22">
        <f t="shared" si="622"/>
        <v>6.230176710466699</v>
      </c>
      <c r="Q485" s="22">
        <f t="shared" si="623"/>
        <v>5.038978581730668</v>
      </c>
      <c r="R485" s="24">
        <f t="shared" si="624"/>
        <v>4.166666666666666</v>
      </c>
      <c r="S485" s="23">
        <f t="shared" si="625"/>
        <v>1.3635124079629124</v>
      </c>
      <c r="T485" s="22">
        <f t="shared" si="626"/>
        <v>3.7509377344336094</v>
      </c>
      <c r="U485" s="22">
        <f t="shared" si="627"/>
        <v>2.387425326470697</v>
      </c>
      <c r="V485" s="24">
        <f t="shared" si="628"/>
        <v>5.729166666666666</v>
      </c>
      <c r="W485" s="23">
        <f t="shared" si="629"/>
        <v>1.4931045716147247</v>
      </c>
      <c r="X485" s="22">
        <f t="shared" si="630"/>
        <v>3.027967408059899</v>
      </c>
      <c r="Y485" s="22">
        <f t="shared" si="631"/>
        <v>1.5348628364451744</v>
      </c>
      <c r="Z485" s="24">
        <f t="shared" si="632"/>
        <v>8.333333333333332</v>
      </c>
      <c r="AA485" s="23">
        <f t="shared" si="633"/>
        <v>1.6215339711366952</v>
      </c>
      <c r="AB485" s="22">
        <f t="shared" si="634"/>
        <v>2.608922515001305</v>
      </c>
      <c r="AC485" s="22">
        <f t="shared" si="635"/>
        <v>0.9873885438646097</v>
      </c>
      <c r="AD485" s="24">
        <f t="shared" si="636"/>
        <v>11.458333333333332</v>
      </c>
      <c r="AE485" s="23">
        <f t="shared" si="637"/>
        <v>1.7097736881372791</v>
      </c>
      <c r="AF485" s="22">
        <f t="shared" si="638"/>
        <v>2.408899789768746</v>
      </c>
      <c r="AG485" s="22">
        <f t="shared" si="639"/>
        <v>0.6991261016314667</v>
      </c>
    </row>
    <row r="486" spans="1:33" ht="12.75">
      <c r="A486" s="67">
        <v>2.25</v>
      </c>
      <c r="B486" s="21">
        <f t="shared" si="608"/>
        <v>0.6225589225589225</v>
      </c>
      <c r="C486" s="26" t="str">
        <f t="shared" si="609"/>
        <v>nc</v>
      </c>
      <c r="D486" s="25" t="str">
        <f t="shared" si="610"/>
        <v>nc</v>
      </c>
      <c r="E486" s="25" t="str">
        <f t="shared" si="611"/>
        <v>nc</v>
      </c>
      <c r="F486" s="27">
        <f t="shared" si="612"/>
        <v>1.4322916666666665</v>
      </c>
      <c r="G486" s="26" t="str">
        <f t="shared" si="613"/>
        <v>nc</v>
      </c>
      <c r="H486" s="25" t="str">
        <f t="shared" si="614"/>
        <v>nc</v>
      </c>
      <c r="I486" s="25" t="str">
        <f t="shared" si="615"/>
        <v>nc</v>
      </c>
      <c r="J486" s="27">
        <f t="shared" si="616"/>
        <v>2.037037037037037</v>
      </c>
      <c r="K486" s="26" t="str">
        <f t="shared" si="617"/>
        <v>nc</v>
      </c>
      <c r="L486" s="25" t="str">
        <f t="shared" si="618"/>
        <v>nc</v>
      </c>
      <c r="M486" s="25" t="str">
        <f t="shared" si="619"/>
        <v>nc</v>
      </c>
      <c r="N486" s="27">
        <f t="shared" si="620"/>
        <v>2.864583333333333</v>
      </c>
      <c r="O486" s="26">
        <f t="shared" si="621"/>
        <v>1.2738820719756239</v>
      </c>
      <c r="P486" s="25">
        <f t="shared" si="622"/>
        <v>9.6258556316117</v>
      </c>
      <c r="Q486" s="25">
        <f t="shared" si="623"/>
        <v>8.351973559636075</v>
      </c>
      <c r="R486" s="27">
        <f t="shared" si="624"/>
        <v>4.166666666666666</v>
      </c>
      <c r="S486" s="26">
        <f t="shared" si="625"/>
        <v>1.4736704217972227</v>
      </c>
      <c r="T486" s="25">
        <f t="shared" si="626"/>
        <v>4.754860524091294</v>
      </c>
      <c r="U486" s="25">
        <f t="shared" si="627"/>
        <v>3.281190102294071</v>
      </c>
      <c r="V486" s="27">
        <f t="shared" si="628"/>
        <v>5.729166666666666</v>
      </c>
      <c r="W486" s="26">
        <f t="shared" si="629"/>
        <v>1.6267483436744135</v>
      </c>
      <c r="X486" s="25">
        <f t="shared" si="630"/>
        <v>3.6474298514501298</v>
      </c>
      <c r="Y486" s="25">
        <f t="shared" si="631"/>
        <v>2.0206815077757163</v>
      </c>
      <c r="Z486" s="27">
        <f t="shared" si="632"/>
        <v>8.333333333333332</v>
      </c>
      <c r="AA486" s="26">
        <f t="shared" si="633"/>
        <v>1.7809086591736583</v>
      </c>
      <c r="AB486" s="25">
        <f t="shared" si="634"/>
        <v>3.0545750746673908</v>
      </c>
      <c r="AC486" s="25">
        <f t="shared" si="635"/>
        <v>1.2736664154937325</v>
      </c>
      <c r="AD486" s="27">
        <f t="shared" si="636"/>
        <v>11.458333333333332</v>
      </c>
      <c r="AE486" s="26">
        <f t="shared" si="637"/>
        <v>1.8882751464843748</v>
      </c>
      <c r="AF486" s="25">
        <f t="shared" si="638"/>
        <v>2.7831504138179204</v>
      </c>
      <c r="AG486" s="25">
        <f t="shared" si="639"/>
        <v>0.8948752673335456</v>
      </c>
    </row>
    <row r="487" spans="1:33" ht="12.75">
      <c r="A487" s="67">
        <v>2.75</v>
      </c>
      <c r="B487" s="21">
        <f t="shared" si="608"/>
        <v>0.6225589225589225</v>
      </c>
      <c r="C487" s="23" t="str">
        <f t="shared" si="609"/>
        <v>nc</v>
      </c>
      <c r="D487" s="22" t="str">
        <f t="shared" si="610"/>
        <v>nc</v>
      </c>
      <c r="E487" s="22" t="str">
        <f t="shared" si="611"/>
        <v>nc</v>
      </c>
      <c r="F487" s="24">
        <f t="shared" si="612"/>
        <v>1.4322916666666665</v>
      </c>
      <c r="G487" s="23" t="str">
        <f t="shared" si="613"/>
        <v>nc</v>
      </c>
      <c r="H487" s="22" t="str">
        <f t="shared" si="614"/>
        <v>nc</v>
      </c>
      <c r="I487" s="22" t="str">
        <f t="shared" si="615"/>
        <v>nc</v>
      </c>
      <c r="J487" s="24">
        <f t="shared" si="616"/>
        <v>2.037037037037037</v>
      </c>
      <c r="K487" s="23" t="str">
        <f t="shared" si="617"/>
        <v>nc</v>
      </c>
      <c r="L487" s="22" t="str">
        <f t="shared" si="618"/>
        <v>nc</v>
      </c>
      <c r="M487" s="22" t="str">
        <f t="shared" si="619"/>
        <v>nc</v>
      </c>
      <c r="N487" s="24">
        <f t="shared" si="620"/>
        <v>2.864583333333333</v>
      </c>
      <c r="O487" s="23">
        <f t="shared" si="621"/>
        <v>1.416941467436109</v>
      </c>
      <c r="P487" s="22">
        <f t="shared" si="622"/>
        <v>46.45270270270274</v>
      </c>
      <c r="Q487" s="22">
        <f t="shared" si="623"/>
        <v>45.03576123526663</v>
      </c>
      <c r="R487" s="24">
        <f t="shared" si="624"/>
        <v>4.166666666666666</v>
      </c>
      <c r="S487" s="23">
        <f t="shared" si="625"/>
        <v>1.669905270828273</v>
      </c>
      <c r="T487" s="22">
        <f t="shared" si="626"/>
        <v>7.785956964892414</v>
      </c>
      <c r="U487" s="22">
        <f t="shared" si="627"/>
        <v>6.116051694064141</v>
      </c>
      <c r="V487" s="24">
        <f t="shared" si="628"/>
        <v>5.729166666666666</v>
      </c>
      <c r="W487" s="23">
        <f t="shared" si="629"/>
        <v>1.870239390642002</v>
      </c>
      <c r="X487" s="22">
        <f t="shared" si="630"/>
        <v>5.192598187311178</v>
      </c>
      <c r="Y487" s="22">
        <f t="shared" si="631"/>
        <v>3.3223587966691763</v>
      </c>
      <c r="Z487" s="24">
        <f t="shared" si="632"/>
        <v>8.333333333333332</v>
      </c>
      <c r="AA487" s="23">
        <f t="shared" si="633"/>
        <v>2.077980958138129</v>
      </c>
      <c r="AB487" s="22">
        <f t="shared" si="634"/>
        <v>4.064439846290275</v>
      </c>
      <c r="AC487" s="22">
        <f t="shared" si="635"/>
        <v>1.9864588881521463</v>
      </c>
      <c r="AD487" s="24">
        <f t="shared" si="636"/>
        <v>11.458333333333332</v>
      </c>
      <c r="AE487" s="23">
        <f t="shared" si="637"/>
        <v>2.226360103626943</v>
      </c>
      <c r="AF487" s="22">
        <f t="shared" si="638"/>
        <v>3.59571129707113</v>
      </c>
      <c r="AG487" s="22">
        <f t="shared" si="639"/>
        <v>1.3693511934441869</v>
      </c>
    </row>
    <row r="488" spans="1:33" ht="12.75">
      <c r="A488" s="67">
        <v>3</v>
      </c>
      <c r="B488" s="21">
        <f t="shared" si="608"/>
        <v>0.6225589225589225</v>
      </c>
      <c r="C488" s="26" t="str">
        <f t="shared" si="609"/>
        <v>nc</v>
      </c>
      <c r="D488" s="25" t="str">
        <f t="shared" si="610"/>
        <v>nc</v>
      </c>
      <c r="E488" s="25" t="str">
        <f t="shared" si="611"/>
        <v>nc</v>
      </c>
      <c r="F488" s="27">
        <f t="shared" si="612"/>
        <v>1.4322916666666665</v>
      </c>
      <c r="G488" s="26" t="str">
        <f t="shared" si="613"/>
        <v>nc</v>
      </c>
      <c r="H488" s="25" t="str">
        <f t="shared" si="614"/>
        <v>nc</v>
      </c>
      <c r="I488" s="25" t="str">
        <f t="shared" si="615"/>
        <v>nc</v>
      </c>
      <c r="J488" s="27">
        <f t="shared" si="616"/>
        <v>2.037037037037037</v>
      </c>
      <c r="K488" s="26" t="str">
        <f t="shared" si="617"/>
        <v>nc</v>
      </c>
      <c r="L488" s="25" t="str">
        <f t="shared" si="618"/>
        <v>nc</v>
      </c>
      <c r="M488" s="25" t="str">
        <f t="shared" si="619"/>
        <v>nc</v>
      </c>
      <c r="N488" s="27">
        <f t="shared" si="620"/>
        <v>2.864583333333333</v>
      </c>
      <c r="O488" s="26">
        <f t="shared" si="621"/>
        <v>1.4792368930646205</v>
      </c>
      <c r="P488" s="25" t="str">
        <f t="shared" si="622"/>
        <v>infini</v>
      </c>
      <c r="Q488" s="25" t="str">
        <f t="shared" si="623"/>
        <v>infini</v>
      </c>
      <c r="R488" s="27">
        <f t="shared" si="624"/>
        <v>4.166666666666666</v>
      </c>
      <c r="S488" s="26">
        <f t="shared" si="625"/>
        <v>1.7576751816264353</v>
      </c>
      <c r="T488" s="25">
        <f t="shared" si="626"/>
        <v>10.23192360163711</v>
      </c>
      <c r="U488" s="25">
        <f t="shared" si="627"/>
        <v>8.474248420010674</v>
      </c>
      <c r="V488" s="27">
        <f t="shared" si="628"/>
        <v>5.729166666666666</v>
      </c>
      <c r="W488" s="26">
        <f t="shared" si="629"/>
        <v>1.9814583533480643</v>
      </c>
      <c r="X488" s="25">
        <f t="shared" si="630"/>
        <v>6.173301406764443</v>
      </c>
      <c r="Y488" s="25">
        <f t="shared" si="631"/>
        <v>4.191843053416378</v>
      </c>
      <c r="Z488" s="27">
        <f t="shared" si="632"/>
        <v>8.333333333333332</v>
      </c>
      <c r="AA488" s="26">
        <f t="shared" si="633"/>
        <v>2.2166395744052014</v>
      </c>
      <c r="AB488" s="25">
        <f t="shared" si="634"/>
        <v>4.639653572533251</v>
      </c>
      <c r="AC488" s="25">
        <f t="shared" si="635"/>
        <v>2.4230139981280496</v>
      </c>
      <c r="AD488" s="27">
        <f t="shared" si="636"/>
        <v>11.458333333333332</v>
      </c>
      <c r="AE488" s="26">
        <f t="shared" si="637"/>
        <v>2.3866003239990743</v>
      </c>
      <c r="AF488" s="25">
        <f t="shared" si="638"/>
        <v>4.037783868441661</v>
      </c>
      <c r="AG488" s="25">
        <f t="shared" si="639"/>
        <v>1.6511835444425866</v>
      </c>
    </row>
    <row r="489" spans="1:33" ht="12.75">
      <c r="A489" s="67">
        <v>4</v>
      </c>
      <c r="B489" s="21">
        <f t="shared" si="608"/>
        <v>0.6225589225589225</v>
      </c>
      <c r="C489" s="23" t="str">
        <f t="shared" si="609"/>
        <v>nc</v>
      </c>
      <c r="D489" s="22" t="str">
        <f t="shared" si="610"/>
        <v>nc</v>
      </c>
      <c r="E489" s="22" t="str">
        <f t="shared" si="611"/>
        <v>nc</v>
      </c>
      <c r="F489" s="24">
        <f t="shared" si="612"/>
        <v>1.4322916666666665</v>
      </c>
      <c r="G489" s="23" t="str">
        <f t="shared" si="613"/>
        <v>nc</v>
      </c>
      <c r="H489" s="22" t="str">
        <f t="shared" si="614"/>
        <v>nc</v>
      </c>
      <c r="I489" s="22" t="str">
        <f t="shared" si="615"/>
        <v>nc</v>
      </c>
      <c r="J489" s="24">
        <f t="shared" si="616"/>
        <v>2.037037037037037</v>
      </c>
      <c r="K489" s="23" t="str">
        <f t="shared" si="617"/>
        <v>nc</v>
      </c>
      <c r="L489" s="22" t="str">
        <f t="shared" si="618"/>
        <v>nc</v>
      </c>
      <c r="M489" s="22" t="str">
        <f t="shared" si="619"/>
        <v>nc</v>
      </c>
      <c r="N489" s="24">
        <f t="shared" si="620"/>
        <v>2.864583333333333</v>
      </c>
      <c r="O489" s="23">
        <f t="shared" si="621"/>
        <v>1.682677598972037</v>
      </c>
      <c r="P489" s="22" t="str">
        <f t="shared" si="622"/>
        <v>infini</v>
      </c>
      <c r="Q489" s="22" t="str">
        <f t="shared" si="623"/>
        <v>infini</v>
      </c>
      <c r="R489" s="24">
        <f t="shared" si="624"/>
        <v>4.166666666666666</v>
      </c>
      <c r="S489" s="23">
        <f t="shared" si="625"/>
        <v>2.0546537908362437</v>
      </c>
      <c r="T489" s="22">
        <f t="shared" si="626"/>
        <v>75.18796992481217</v>
      </c>
      <c r="U489" s="22">
        <f t="shared" si="627"/>
        <v>73.13331613397592</v>
      </c>
      <c r="V489" s="24">
        <f t="shared" si="628"/>
        <v>5.729166666666666</v>
      </c>
      <c r="W489" s="23">
        <f t="shared" si="629"/>
        <v>2.368851752950297</v>
      </c>
      <c r="X489" s="22">
        <f t="shared" si="630"/>
        <v>12.844465203176087</v>
      </c>
      <c r="Y489" s="22">
        <f t="shared" si="631"/>
        <v>10.47561345022579</v>
      </c>
      <c r="Z489" s="24">
        <f t="shared" si="632"/>
        <v>8.333333333333332</v>
      </c>
      <c r="AA489" s="23">
        <f t="shared" si="633"/>
        <v>2.714809284647753</v>
      </c>
      <c r="AB489" s="22">
        <f t="shared" si="634"/>
        <v>7.595898214963921</v>
      </c>
      <c r="AC489" s="22">
        <f t="shared" si="635"/>
        <v>4.881088930316168</v>
      </c>
      <c r="AD489" s="24">
        <f t="shared" si="636"/>
        <v>11.458333333333332</v>
      </c>
      <c r="AE489" s="23">
        <f t="shared" si="637"/>
        <v>2.9755464185241287</v>
      </c>
      <c r="AF489" s="22">
        <f t="shared" si="638"/>
        <v>6.100266193433896</v>
      </c>
      <c r="AG489" s="22">
        <f t="shared" si="639"/>
        <v>3.1247197749097673</v>
      </c>
    </row>
    <row r="490" spans="1:33" ht="12.75">
      <c r="A490" s="67">
        <v>5</v>
      </c>
      <c r="B490" s="21">
        <f t="shared" si="608"/>
        <v>0.6225589225589225</v>
      </c>
      <c r="C490" s="26" t="str">
        <f t="shared" si="609"/>
        <v>nc</v>
      </c>
      <c r="D490" s="25" t="str">
        <f t="shared" si="610"/>
        <v>nc</v>
      </c>
      <c r="E490" s="25" t="str">
        <f t="shared" si="611"/>
        <v>nc</v>
      </c>
      <c r="F490" s="27">
        <f t="shared" si="612"/>
        <v>1.4322916666666665</v>
      </c>
      <c r="G490" s="26" t="str">
        <f t="shared" si="613"/>
        <v>nc</v>
      </c>
      <c r="H490" s="25" t="str">
        <f t="shared" si="614"/>
        <v>nc</v>
      </c>
      <c r="I490" s="25" t="str">
        <f t="shared" si="615"/>
        <v>nc</v>
      </c>
      <c r="J490" s="27">
        <f t="shared" si="616"/>
        <v>2.037037037037037</v>
      </c>
      <c r="K490" s="26" t="str">
        <f t="shared" si="617"/>
        <v>nc</v>
      </c>
      <c r="L490" s="25" t="str">
        <f t="shared" si="618"/>
        <v>nc</v>
      </c>
      <c r="M490" s="25" t="str">
        <f t="shared" si="619"/>
        <v>nc</v>
      </c>
      <c r="N490" s="27">
        <f t="shared" si="620"/>
        <v>2.864583333333333</v>
      </c>
      <c r="O490" s="26">
        <f t="shared" si="621"/>
        <v>1.8340180333991354</v>
      </c>
      <c r="P490" s="25" t="str">
        <f t="shared" si="622"/>
        <v>infini</v>
      </c>
      <c r="Q490" s="25" t="str">
        <f t="shared" si="623"/>
        <v>infini</v>
      </c>
      <c r="R490" s="27">
        <f t="shared" si="624"/>
        <v>4.166666666666666</v>
      </c>
      <c r="S490" s="26">
        <f t="shared" si="625"/>
        <v>2.286445948417779</v>
      </c>
      <c r="T490" s="25" t="str">
        <f t="shared" si="626"/>
        <v>infini</v>
      </c>
      <c r="U490" s="25" t="str">
        <f t="shared" si="627"/>
        <v>infini</v>
      </c>
      <c r="V490" s="27">
        <f t="shared" si="628"/>
        <v>5.729166666666666</v>
      </c>
      <c r="W490" s="26">
        <f t="shared" si="629"/>
        <v>2.6836599266140992</v>
      </c>
      <c r="X490" s="25">
        <f t="shared" si="630"/>
        <v>36.530286928799185</v>
      </c>
      <c r="Y490" s="25">
        <f t="shared" si="631"/>
        <v>33.84662700218509</v>
      </c>
      <c r="Z490" s="27">
        <f t="shared" si="632"/>
        <v>8.333333333333332</v>
      </c>
      <c r="AA490" s="26">
        <f t="shared" si="633"/>
        <v>3.137944019078699</v>
      </c>
      <c r="AB490" s="25">
        <f t="shared" si="634"/>
        <v>12.297097884899166</v>
      </c>
      <c r="AC490" s="25">
        <f t="shared" si="635"/>
        <v>9.159153865820468</v>
      </c>
      <c r="AD490" s="27">
        <f t="shared" si="636"/>
        <v>11.458333333333332</v>
      </c>
      <c r="AE490" s="26">
        <f t="shared" si="637"/>
        <v>3.4926844137370447</v>
      </c>
      <c r="AF490" s="25">
        <f t="shared" si="638"/>
        <v>8.7960593654043</v>
      </c>
      <c r="AG490" s="25">
        <f t="shared" si="639"/>
        <v>5.303374951667255</v>
      </c>
    </row>
    <row r="491" spans="1:33" ht="12.75">
      <c r="A491" s="67">
        <v>10</v>
      </c>
      <c r="B491" s="21">
        <f t="shared" si="608"/>
        <v>0.6225589225589225</v>
      </c>
      <c r="C491" s="23" t="str">
        <f t="shared" si="609"/>
        <v>nc</v>
      </c>
      <c r="D491" s="22" t="str">
        <f t="shared" si="610"/>
        <v>nc</v>
      </c>
      <c r="E491" s="22" t="str">
        <f t="shared" si="611"/>
        <v>nc</v>
      </c>
      <c r="F491" s="24">
        <f t="shared" si="612"/>
        <v>1.4322916666666665</v>
      </c>
      <c r="G491" s="23" t="str">
        <f t="shared" si="613"/>
        <v>nc</v>
      </c>
      <c r="H491" s="22" t="str">
        <f t="shared" si="614"/>
        <v>nc</v>
      </c>
      <c r="I491" s="22" t="str">
        <f t="shared" si="615"/>
        <v>nc</v>
      </c>
      <c r="J491" s="24">
        <f t="shared" si="616"/>
        <v>2.037037037037037</v>
      </c>
      <c r="K491" s="23" t="str">
        <f t="shared" si="617"/>
        <v>nc</v>
      </c>
      <c r="L491" s="22" t="str">
        <f t="shared" si="618"/>
        <v>nc</v>
      </c>
      <c r="M491" s="22" t="str">
        <f t="shared" si="619"/>
        <v>nc</v>
      </c>
      <c r="N491" s="24">
        <f t="shared" si="620"/>
        <v>2.864583333333333</v>
      </c>
      <c r="O491" s="23">
        <f t="shared" si="621"/>
        <v>2.2362814299190057</v>
      </c>
      <c r="P491" s="22" t="str">
        <f t="shared" si="622"/>
        <v>infini</v>
      </c>
      <c r="Q491" s="22" t="str">
        <f t="shared" si="623"/>
        <v>infini</v>
      </c>
      <c r="R491" s="24">
        <f t="shared" si="624"/>
        <v>4.166666666666666</v>
      </c>
      <c r="S491" s="23">
        <f t="shared" si="625"/>
        <v>2.9526396598559104</v>
      </c>
      <c r="T491" s="22" t="str">
        <f t="shared" si="626"/>
        <v>infini</v>
      </c>
      <c r="U491" s="22" t="str">
        <f t="shared" si="627"/>
        <v>infini</v>
      </c>
      <c r="V491" s="24">
        <f t="shared" si="628"/>
        <v>5.729166666666666</v>
      </c>
      <c r="W491" s="23">
        <f t="shared" si="629"/>
        <v>3.6551650805465465</v>
      </c>
      <c r="X491" s="22" t="str">
        <f t="shared" si="630"/>
        <v>infini</v>
      </c>
      <c r="Y491" s="22" t="str">
        <f t="shared" si="631"/>
        <v>infini</v>
      </c>
      <c r="Z491" s="24">
        <f t="shared" si="632"/>
        <v>8.333333333333332</v>
      </c>
      <c r="AA491" s="23">
        <f t="shared" si="633"/>
        <v>4.5591319412783795</v>
      </c>
      <c r="AB491" s="22" t="str">
        <f t="shared" si="634"/>
        <v>infini</v>
      </c>
      <c r="AC491" s="22" t="str">
        <f t="shared" si="635"/>
        <v>infini</v>
      </c>
      <c r="AD491" s="24">
        <f t="shared" si="636"/>
        <v>11.458333333333332</v>
      </c>
      <c r="AE491" s="23">
        <f t="shared" si="637"/>
        <v>5.353527487930228</v>
      </c>
      <c r="AF491" s="22">
        <f t="shared" si="638"/>
        <v>75.71585903083707</v>
      </c>
      <c r="AG491" s="22">
        <f t="shared" si="639"/>
        <v>70.36233154290684</v>
      </c>
    </row>
    <row r="492" spans="1:33" ht="12.75">
      <c r="A492" s="67">
        <v>20</v>
      </c>
      <c r="B492" s="21">
        <f t="shared" si="608"/>
        <v>0.6225589225589225</v>
      </c>
      <c r="C492" s="26" t="str">
        <f t="shared" si="609"/>
        <v>nc</v>
      </c>
      <c r="D492" s="25" t="str">
        <f t="shared" si="610"/>
        <v>nc</v>
      </c>
      <c r="E492" s="25" t="str">
        <f t="shared" si="611"/>
        <v>nc</v>
      </c>
      <c r="F492" s="27">
        <f t="shared" si="612"/>
        <v>1.4322916666666665</v>
      </c>
      <c r="G492" s="26" t="str">
        <f t="shared" si="613"/>
        <v>nc</v>
      </c>
      <c r="H492" s="25" t="str">
        <f t="shared" si="614"/>
        <v>nc</v>
      </c>
      <c r="I492" s="25" t="str">
        <f t="shared" si="615"/>
        <v>nc</v>
      </c>
      <c r="J492" s="27">
        <f t="shared" si="616"/>
        <v>2.037037037037037</v>
      </c>
      <c r="K492" s="26" t="str">
        <f t="shared" si="617"/>
        <v>nc</v>
      </c>
      <c r="L492" s="25" t="str">
        <f t="shared" si="618"/>
        <v>nc</v>
      </c>
      <c r="M492" s="25" t="str">
        <f t="shared" si="619"/>
        <v>nc</v>
      </c>
      <c r="N492" s="27">
        <f t="shared" si="620"/>
        <v>2.864583333333333</v>
      </c>
      <c r="O492" s="26">
        <f t="shared" si="621"/>
        <v>2.511736660394936</v>
      </c>
      <c r="P492" s="25" t="str">
        <f t="shared" si="622"/>
        <v>infini</v>
      </c>
      <c r="Q492" s="25" t="str">
        <f t="shared" si="623"/>
        <v>infini</v>
      </c>
      <c r="R492" s="27">
        <f t="shared" si="624"/>
        <v>4.166666666666666</v>
      </c>
      <c r="S492" s="26">
        <f t="shared" si="625"/>
        <v>3.4561415635584427</v>
      </c>
      <c r="T492" s="25" t="str">
        <f t="shared" si="626"/>
        <v>infini</v>
      </c>
      <c r="U492" s="25" t="str">
        <f t="shared" si="627"/>
        <v>infini</v>
      </c>
      <c r="V492" s="27">
        <f t="shared" si="628"/>
        <v>5.729166666666666</v>
      </c>
      <c r="W492" s="26">
        <f t="shared" si="629"/>
        <v>4.462981596286799</v>
      </c>
      <c r="X492" s="25" t="str">
        <f t="shared" si="630"/>
        <v>infini</v>
      </c>
      <c r="Y492" s="25" t="str">
        <f t="shared" si="631"/>
        <v>infini</v>
      </c>
      <c r="Z492" s="27">
        <f t="shared" si="632"/>
        <v>8.333333333333332</v>
      </c>
      <c r="AA492" s="26">
        <f t="shared" si="633"/>
        <v>5.893793835091647</v>
      </c>
      <c r="AB492" s="25" t="str">
        <f t="shared" si="634"/>
        <v>infini</v>
      </c>
      <c r="AC492" s="25" t="str">
        <f t="shared" si="635"/>
        <v>infini</v>
      </c>
      <c r="AD492" s="27">
        <f t="shared" si="636"/>
        <v>11.458333333333332</v>
      </c>
      <c r="AE492" s="26">
        <f t="shared" si="637"/>
        <v>7.297526801825708</v>
      </c>
      <c r="AF492" s="25" t="str">
        <f t="shared" si="638"/>
        <v>infini</v>
      </c>
      <c r="AG492" s="25" t="str">
        <f t="shared" si="639"/>
        <v>infini</v>
      </c>
    </row>
    <row r="493" spans="1:33" ht="12.75">
      <c r="A493" s="67">
        <v>50</v>
      </c>
      <c r="B493" s="21">
        <f t="shared" si="608"/>
        <v>0.6225589225589225</v>
      </c>
      <c r="C493" s="23" t="str">
        <f t="shared" si="609"/>
        <v>nc</v>
      </c>
      <c r="D493" s="22" t="str">
        <f t="shared" si="610"/>
        <v>nc</v>
      </c>
      <c r="E493" s="22" t="str">
        <f t="shared" si="611"/>
        <v>nc</v>
      </c>
      <c r="F493" s="24">
        <f t="shared" si="612"/>
        <v>1.4322916666666665</v>
      </c>
      <c r="G493" s="23" t="str">
        <f t="shared" si="613"/>
        <v>nc</v>
      </c>
      <c r="H493" s="22" t="str">
        <f t="shared" si="614"/>
        <v>nc</v>
      </c>
      <c r="I493" s="22" t="str">
        <f t="shared" si="615"/>
        <v>nc</v>
      </c>
      <c r="J493" s="24">
        <f t="shared" si="616"/>
        <v>2.037037037037037</v>
      </c>
      <c r="K493" s="23" t="str">
        <f t="shared" si="617"/>
        <v>nc</v>
      </c>
      <c r="L493" s="22" t="str">
        <f t="shared" si="618"/>
        <v>nc</v>
      </c>
      <c r="M493" s="22" t="str">
        <f t="shared" si="619"/>
        <v>nc</v>
      </c>
      <c r="N493" s="24">
        <f t="shared" si="620"/>
        <v>2.864583333333333</v>
      </c>
      <c r="O493" s="23">
        <f t="shared" si="621"/>
        <v>2.7121813433483504</v>
      </c>
      <c r="P493" s="22" t="str">
        <f t="shared" si="622"/>
        <v>infini</v>
      </c>
      <c r="Q493" s="22" t="str">
        <f t="shared" si="623"/>
        <v>infini</v>
      </c>
      <c r="R493" s="24">
        <f t="shared" si="624"/>
        <v>4.166666666666666</v>
      </c>
      <c r="S493" s="23">
        <f t="shared" si="625"/>
        <v>3.8500631410355126</v>
      </c>
      <c r="T493" s="22" t="str">
        <f t="shared" si="626"/>
        <v>infini</v>
      </c>
      <c r="U493" s="22" t="str">
        <f t="shared" si="627"/>
        <v>infini</v>
      </c>
      <c r="V493" s="24">
        <f t="shared" si="628"/>
        <v>5.729166666666666</v>
      </c>
      <c r="W493" s="23">
        <f t="shared" si="629"/>
        <v>5.145264859524914</v>
      </c>
      <c r="X493" s="22" t="str">
        <f t="shared" si="630"/>
        <v>infini</v>
      </c>
      <c r="Y493" s="22" t="str">
        <f t="shared" si="631"/>
        <v>infini</v>
      </c>
      <c r="Z493" s="24">
        <f t="shared" si="632"/>
        <v>8.333333333333332</v>
      </c>
      <c r="AA493" s="23">
        <f t="shared" si="633"/>
        <v>7.149598192581576</v>
      </c>
      <c r="AB493" s="22" t="str">
        <f t="shared" si="634"/>
        <v>infini</v>
      </c>
      <c r="AC493" s="22" t="str">
        <f t="shared" si="635"/>
        <v>infini</v>
      </c>
      <c r="AD493" s="24">
        <f t="shared" si="636"/>
        <v>11.458333333333332</v>
      </c>
      <c r="AE493" s="23">
        <f t="shared" si="637"/>
        <v>9.330383801096573</v>
      </c>
      <c r="AF493" s="22" t="str">
        <f t="shared" si="638"/>
        <v>infini</v>
      </c>
      <c r="AG493" s="22" t="str">
        <f t="shared" si="639"/>
        <v>infini</v>
      </c>
    </row>
    <row r="494" spans="1:33" ht="12.75">
      <c r="A494" s="67">
        <v>100</v>
      </c>
      <c r="B494" s="21">
        <f t="shared" si="608"/>
        <v>0.6225589225589225</v>
      </c>
      <c r="C494" s="26" t="str">
        <f t="shared" si="609"/>
        <v>nc</v>
      </c>
      <c r="D494" s="25" t="str">
        <f t="shared" si="610"/>
        <v>nc</v>
      </c>
      <c r="E494" s="25" t="str">
        <f t="shared" si="611"/>
        <v>nc</v>
      </c>
      <c r="F494" s="27">
        <f t="shared" si="612"/>
        <v>1.4322916666666665</v>
      </c>
      <c r="G494" s="26" t="str">
        <f t="shared" si="613"/>
        <v>nc</v>
      </c>
      <c r="H494" s="25" t="str">
        <f t="shared" si="614"/>
        <v>nc</v>
      </c>
      <c r="I494" s="25" t="str">
        <f t="shared" si="615"/>
        <v>nc</v>
      </c>
      <c r="J494" s="27">
        <f t="shared" si="616"/>
        <v>2.037037037037037</v>
      </c>
      <c r="K494" s="26" t="str">
        <f t="shared" si="617"/>
        <v>nc</v>
      </c>
      <c r="L494" s="25" t="str">
        <f t="shared" si="618"/>
        <v>nc</v>
      </c>
      <c r="M494" s="25" t="str">
        <f t="shared" si="619"/>
        <v>nc</v>
      </c>
      <c r="N494" s="27">
        <f t="shared" si="620"/>
        <v>2.864583333333333</v>
      </c>
      <c r="O494" s="26">
        <f t="shared" si="621"/>
        <v>2.7862999152964827</v>
      </c>
      <c r="P494" s="25" t="str">
        <f t="shared" si="622"/>
        <v>infini</v>
      </c>
      <c r="Q494" s="25" t="str">
        <f t="shared" si="623"/>
        <v>infini</v>
      </c>
      <c r="R494" s="27">
        <f t="shared" si="624"/>
        <v>4.166666666666666</v>
      </c>
      <c r="S494" s="26">
        <f t="shared" si="625"/>
        <v>4.002113115725103</v>
      </c>
      <c r="T494" s="25" t="str">
        <f t="shared" si="626"/>
        <v>infini</v>
      </c>
      <c r="U494" s="25" t="str">
        <f t="shared" si="627"/>
        <v>infini</v>
      </c>
      <c r="V494" s="27">
        <f t="shared" si="628"/>
        <v>5.729166666666666</v>
      </c>
      <c r="W494" s="26">
        <f t="shared" si="629"/>
        <v>5.421539480636232</v>
      </c>
      <c r="X494" s="25" t="str">
        <f t="shared" si="630"/>
        <v>infini</v>
      </c>
      <c r="Y494" s="25" t="str">
        <f t="shared" si="631"/>
        <v>infini</v>
      </c>
      <c r="Z494" s="27">
        <f t="shared" si="632"/>
        <v>8.333333333333332</v>
      </c>
      <c r="AA494" s="26">
        <f t="shared" si="633"/>
        <v>7.6962150014622805</v>
      </c>
      <c r="AB494" s="25" t="str">
        <f t="shared" si="634"/>
        <v>infini</v>
      </c>
      <c r="AC494" s="25" t="str">
        <f t="shared" si="635"/>
        <v>infini</v>
      </c>
      <c r="AD494" s="27">
        <f t="shared" si="636"/>
        <v>11.458333333333332</v>
      </c>
      <c r="AE494" s="26">
        <f t="shared" si="637"/>
        <v>10.285449268424045</v>
      </c>
      <c r="AF494" s="25" t="str">
        <f t="shared" si="638"/>
        <v>infini</v>
      </c>
      <c r="AG494" s="25" t="str">
        <f t="shared" si="639"/>
        <v>infini</v>
      </c>
    </row>
    <row r="495" spans="1:33" ht="12.75">
      <c r="A495" s="67">
        <v>200</v>
      </c>
      <c r="B495" s="21">
        <f t="shared" si="608"/>
        <v>0.6225589225589225</v>
      </c>
      <c r="C495" s="23" t="str">
        <f t="shared" si="609"/>
        <v>nc</v>
      </c>
      <c r="D495" s="22" t="str">
        <f t="shared" si="610"/>
        <v>nc</v>
      </c>
      <c r="E495" s="22" t="str">
        <f t="shared" si="611"/>
        <v>nc</v>
      </c>
      <c r="F495" s="24">
        <f t="shared" si="612"/>
        <v>1.4322916666666665</v>
      </c>
      <c r="G495" s="23" t="str">
        <f t="shared" si="613"/>
        <v>nc</v>
      </c>
      <c r="H495" s="22" t="str">
        <f t="shared" si="614"/>
        <v>nc</v>
      </c>
      <c r="I495" s="22" t="str">
        <f t="shared" si="615"/>
        <v>nc</v>
      </c>
      <c r="J495" s="24">
        <f t="shared" si="616"/>
        <v>2.037037037037037</v>
      </c>
      <c r="K495" s="23" t="str">
        <f t="shared" si="617"/>
        <v>nc</v>
      </c>
      <c r="L495" s="22" t="str">
        <f t="shared" si="618"/>
        <v>nc</v>
      </c>
      <c r="M495" s="22" t="str">
        <f t="shared" si="619"/>
        <v>nc</v>
      </c>
      <c r="N495" s="24">
        <f t="shared" si="620"/>
        <v>2.864583333333333</v>
      </c>
      <c r="O495" s="23">
        <f t="shared" si="621"/>
        <v>2.824899382220186</v>
      </c>
      <c r="P495" s="22" t="str">
        <f t="shared" si="622"/>
        <v>infini</v>
      </c>
      <c r="Q495" s="22" t="str">
        <f t="shared" si="623"/>
        <v>infini</v>
      </c>
      <c r="R495" s="24">
        <f t="shared" si="624"/>
        <v>4.166666666666666</v>
      </c>
      <c r="S495" s="23">
        <f t="shared" si="625"/>
        <v>4.082732491201711</v>
      </c>
      <c r="T495" s="22" t="str">
        <f t="shared" si="626"/>
        <v>infini</v>
      </c>
      <c r="U495" s="22" t="str">
        <f t="shared" si="627"/>
        <v>infini</v>
      </c>
      <c r="V495" s="24">
        <f t="shared" si="628"/>
        <v>5.729166666666666</v>
      </c>
      <c r="W495" s="23">
        <f t="shared" si="629"/>
        <v>5.5711096434895</v>
      </c>
      <c r="X495" s="22" t="str">
        <f t="shared" si="630"/>
        <v>infini</v>
      </c>
      <c r="Y495" s="22" t="str">
        <f t="shared" si="631"/>
        <v>infini</v>
      </c>
      <c r="Z495" s="24">
        <f t="shared" si="632"/>
        <v>8.333333333333332</v>
      </c>
      <c r="AA495" s="23">
        <f t="shared" si="633"/>
        <v>8.002112557715236</v>
      </c>
      <c r="AB495" s="22" t="str">
        <f t="shared" si="634"/>
        <v>infini</v>
      </c>
      <c r="AC495" s="22" t="str">
        <f t="shared" si="635"/>
        <v>infini</v>
      </c>
      <c r="AD495" s="24">
        <f t="shared" si="636"/>
        <v>11.458333333333332</v>
      </c>
      <c r="AE495" s="23">
        <f t="shared" si="637"/>
        <v>10.840257958720297</v>
      </c>
      <c r="AF495" s="22" t="str">
        <f t="shared" si="638"/>
        <v>infini</v>
      </c>
      <c r="AG495" s="22" t="str">
        <f t="shared" si="639"/>
        <v>infini</v>
      </c>
    </row>
    <row r="496" spans="1:33" ht="12.75">
      <c r="A496" s="29" t="s">
        <v>68</v>
      </c>
      <c r="C496" s="21" t="str">
        <f>IF(OR($C$187/$C$5&lt;2*$C$2,$C$2*1000&lt;$C$5),"nc",B495)</f>
        <v>nc</v>
      </c>
      <c r="D496" s="19" t="str">
        <f>IF(OR($C$187/$C$5&lt;2*$C$2,$C$2*1000&lt;$C$5),"nc","infini")</f>
        <v>nc</v>
      </c>
      <c r="E496" s="19" t="str">
        <f>IF(OR($C$187/$C$5&lt;2*$C$2,$C$2*1000&lt;$C$5),"nc","infini")</f>
        <v>nc</v>
      </c>
      <c r="G496" s="21" t="str">
        <f>IF(OR($C$187/$G$5&lt;2*$C$2,$C$2*1000&lt;$G$5),"nc",F495)</f>
        <v>nc</v>
      </c>
      <c r="H496" s="19" t="str">
        <f>IF(OR($C$187/$G$5&lt;2*$C$2,$C$2*1000&lt;$G$5),"nc","infini")</f>
        <v>nc</v>
      </c>
      <c r="I496" s="19" t="str">
        <f>IF(OR($C$187/$G$5&lt;2*$C$2,$C$2*1000&lt;$G$5),"nc","infini")</f>
        <v>nc</v>
      </c>
      <c r="K496" s="21" t="str">
        <f>IF(OR($C$187/$K$5&lt;2*$C$2,$C$2*1000&lt;$K$5),"nc",J495)</f>
        <v>nc</v>
      </c>
      <c r="L496" s="19" t="str">
        <f>IF(OR($C$187/$K$5&lt;2*$C$2,$C$2*1000&lt;$K$5),"nc","infini")</f>
        <v>nc</v>
      </c>
      <c r="M496" s="19" t="str">
        <f>IF(OR($C$187/$K$5&lt;2*$C$2,$C$2*1000&lt;$K$5),"nc","infini")</f>
        <v>nc</v>
      </c>
      <c r="O496" s="21">
        <f>IF(OR($C$187/$O$5&lt;2*$C$2,$C$2*1000&lt;$O$5),"nc",N495)</f>
        <v>2.864583333333333</v>
      </c>
      <c r="P496" s="19" t="str">
        <f>IF(OR($C$187/$O$5&lt;2*$C$2,$C$2*1000&lt;$O$5),"nc","infini")</f>
        <v>infini</v>
      </c>
      <c r="Q496" s="19" t="str">
        <f>IF(OR($C$187/$O$5&lt;2*$C$2,$C$2*1000&lt;$O$5),"nc","infini")</f>
        <v>infini</v>
      </c>
      <c r="S496" s="21">
        <f>IF(OR($C$187/$S$5&lt;2*$C$2,$C$2*1000&lt;$S$5),"nc",R495)</f>
        <v>4.166666666666666</v>
      </c>
      <c r="T496" s="19" t="str">
        <f>IF(OR($C$187/$S$5&lt;2*$C$2,$C$2*1000&lt;$S$5),"nc","infini")</f>
        <v>infini</v>
      </c>
      <c r="U496" s="19" t="str">
        <f>IF(OR($C$187/$S$5&lt;2*$C$2,$C$2*1000&lt;$S$5),"nc","infini")</f>
        <v>infini</v>
      </c>
      <c r="W496" s="21">
        <f>IF(OR($C$187/$W$5&lt;2*$C$2,$C$2*1000&lt;$W$5),"nc",V495)</f>
        <v>5.729166666666666</v>
      </c>
      <c r="X496" s="19" t="str">
        <f>IF(OR($C$187/$W$5&lt;2*$C$2,$C$2*1000&lt;$W$5),"nc","infini")</f>
        <v>infini</v>
      </c>
      <c r="Y496" s="19" t="str">
        <f>IF(OR($C$187/$W$5&lt;2*$C$2,$C$2*1000&lt;$W$5),"nc","infini")</f>
        <v>infini</v>
      </c>
      <c r="AA496" s="21">
        <f>IF(OR($C$187/$AA$5&lt;2*$C$2,$C$2*1000&lt;$AA$5),"nc",Z495)</f>
        <v>8.333333333333332</v>
      </c>
      <c r="AB496" s="19" t="str">
        <f>IF(OR($C$187/$AA$5&lt;2*$C$2,$C$2*1000&lt;$AA$5),"nc","infini")</f>
        <v>infini</v>
      </c>
      <c r="AC496" s="19" t="str">
        <f>IF(OR($C$187/$AA$5&lt;2*$C$2,$C$2*1000&lt;$AA$5),"nc","infini")</f>
        <v>infini</v>
      </c>
      <c r="AE496" s="21">
        <f>IF(OR($C$187/$AE$5&lt;2*$C$2,$C$2*1000&lt;$AE$5),"nc",AD495)</f>
        <v>11.458333333333332</v>
      </c>
      <c r="AF496" s="19" t="str">
        <f>IF(OR($C$187/$AE$5&lt;2*$C$2,$C$2*1000&lt;$AE$5),"nc","infini")</f>
        <v>infini</v>
      </c>
      <c r="AG496" s="19" t="str">
        <f>IF(OR($C$187/$AE$5&lt;2*$C$2,$C$2*1000&lt;$AE$5),"nc","infini")</f>
        <v>infini</v>
      </c>
    </row>
    <row r="499" spans="1:7" ht="26.25">
      <c r="A499" s="57" t="s">
        <v>61</v>
      </c>
      <c r="C499" s="58">
        <f>Résultats!L35</f>
        <v>67</v>
      </c>
      <c r="D499" s="59" t="s">
        <v>60</v>
      </c>
      <c r="F499" s="60" t="s">
        <v>111</v>
      </c>
      <c r="G499" s="28"/>
    </row>
    <row r="500" ht="12.75">
      <c r="A500" s="57"/>
    </row>
    <row r="501" spans="1:31" ht="12.75">
      <c r="A501" s="57" t="s">
        <v>62</v>
      </c>
      <c r="C501" s="61">
        <v>90</v>
      </c>
      <c r="G501" s="61">
        <v>64</v>
      </c>
      <c r="K501" s="61">
        <v>45</v>
      </c>
      <c r="O501" s="61">
        <v>32</v>
      </c>
      <c r="S501" s="61">
        <v>22</v>
      </c>
      <c r="W501" s="61">
        <v>16</v>
      </c>
      <c r="AA501" s="61">
        <v>11</v>
      </c>
      <c r="AE501" s="61">
        <v>8</v>
      </c>
    </row>
    <row r="502" spans="1:33" ht="240.75">
      <c r="A502" s="57" t="s">
        <v>63</v>
      </c>
      <c r="B502" s="62" t="s">
        <v>64</v>
      </c>
      <c r="C502" s="62" t="s">
        <v>65</v>
      </c>
      <c r="D502" s="63" t="s">
        <v>66</v>
      </c>
      <c r="E502" s="63" t="s">
        <v>67</v>
      </c>
      <c r="F502" s="64" t="s">
        <v>64</v>
      </c>
      <c r="G502" s="62" t="s">
        <v>65</v>
      </c>
      <c r="H502" s="63" t="s">
        <v>66</v>
      </c>
      <c r="I502" s="63" t="s">
        <v>67</v>
      </c>
      <c r="J502" s="64" t="s">
        <v>64</v>
      </c>
      <c r="K502" s="62" t="s">
        <v>65</v>
      </c>
      <c r="L502" s="63" t="s">
        <v>66</v>
      </c>
      <c r="M502" s="63" t="s">
        <v>67</v>
      </c>
      <c r="N502" s="64" t="s">
        <v>64</v>
      </c>
      <c r="O502" s="62" t="s">
        <v>65</v>
      </c>
      <c r="P502" s="63" t="s">
        <v>66</v>
      </c>
      <c r="Q502" s="63" t="s">
        <v>67</v>
      </c>
      <c r="R502" s="64" t="s">
        <v>64</v>
      </c>
      <c r="S502" s="62" t="s">
        <v>65</v>
      </c>
      <c r="T502" s="63" t="s">
        <v>66</v>
      </c>
      <c r="U502" s="63" t="s">
        <v>67</v>
      </c>
      <c r="V502" s="64" t="s">
        <v>64</v>
      </c>
      <c r="W502" s="62" t="s">
        <v>65</v>
      </c>
      <c r="X502" s="63" t="s">
        <v>66</v>
      </c>
      <c r="Y502" s="63" t="s">
        <v>67</v>
      </c>
      <c r="Z502" s="64" t="s">
        <v>64</v>
      </c>
      <c r="AA502" s="62" t="s">
        <v>65</v>
      </c>
      <c r="AB502" s="63" t="s">
        <v>66</v>
      </c>
      <c r="AC502" s="63" t="s">
        <v>67</v>
      </c>
      <c r="AD502" s="64" t="s">
        <v>64</v>
      </c>
      <c r="AE502" s="62" t="s">
        <v>65</v>
      </c>
      <c r="AF502" s="63" t="s">
        <v>66</v>
      </c>
      <c r="AG502" s="63" t="s">
        <v>67</v>
      </c>
    </row>
    <row r="503" spans="1:33" ht="12.75">
      <c r="A503" s="65">
        <v>0.5</v>
      </c>
      <c r="B503" s="21">
        <f aca="true" t="shared" si="640" ref="B503:B519">($C$3*($C$3/C$5))/$C$2/1000</f>
        <v>0.6225589225589225</v>
      </c>
      <c r="C503" s="23" t="str">
        <f aca="true" t="shared" si="641" ref="C503:C519">IF(OR($C$499/$C$5&lt;2*$C$2,$C$2*1000&lt;$C$5),"nc",($B503*$A503)/($B503+($A503-$C$499/1000)))</f>
        <v>nc</v>
      </c>
      <c r="D503" s="22" t="str">
        <f aca="true" t="shared" si="642" ref="D503:D519">IF(OR($C$499/$C$5&lt;2*$C$2,$C$2*1000&lt;$C$5),"nc",IF(($B503*$A503)/($B503-($A503-$C$499/1000))&lt;=0,"infini",($B503*$A503)/($B503-($A503-$C$499/1000))))</f>
        <v>nc</v>
      </c>
      <c r="E503" s="22" t="str">
        <f aca="true" t="shared" si="643" ref="E503:E519">IF(OR(C503="nc",D503="nc"),"nc",IF(D503="infini","infini",D503-C503))</f>
        <v>nc</v>
      </c>
      <c r="F503" s="24">
        <f aca="true" t="shared" si="644" ref="F503:F519">($C$499*($C$499/G$5))/$C$2/1000</f>
        <v>2.1254734848484844</v>
      </c>
      <c r="G503" s="23" t="str">
        <f aca="true" t="shared" si="645" ref="G503:G519">IF(OR($C$499/$G$5&lt;2*$C$2,$C$2*1000&lt;$G$5),"nc",($F503*$A503)/($F503+($A503-$C$499/1000)))</f>
        <v>nc</v>
      </c>
      <c r="H503" s="22" t="str">
        <f aca="true" t="shared" si="646" ref="H503:H519">IF(OR($C$499/$G$5&lt;2*$C$2,$C$2*1000&lt;$G$5),"nc",IF(($F503*$A503)/($F503-($A503-$C$499/1000))&lt;=0,"infini",($F503*$A503)/($F503-($A503-$C$499/1000))))</f>
        <v>nc</v>
      </c>
      <c r="I503" s="22" t="str">
        <f aca="true" t="shared" si="647" ref="I503:I519">IF(OR($C$499/$G$5&lt;2*$C$2,$C$2*1000&lt;$G$5),"nc",IF(H503="infini","infini",H503-G503))</f>
        <v>nc</v>
      </c>
      <c r="J503" s="24">
        <f aca="true" t="shared" si="648" ref="J503:J519">($C$499*($C$499/K$5))/$C$2/1000</f>
        <v>3.022895622895623</v>
      </c>
      <c r="K503" s="23" t="str">
        <f aca="true" t="shared" si="649" ref="K503:K519">IF(OR($C$499/$K$5&lt;2*$C$2,$C$2*1000&lt;$K$5),"nc",($J503*$A503)/($J503+($A503-$C$499/1000)))</f>
        <v>nc</v>
      </c>
      <c r="L503" s="22" t="str">
        <f aca="true" t="shared" si="650" ref="L503:L519">IF(OR($C$499/$K$5&lt;2*$C$2,$C$2*1000&lt;$K$5),"nc",IF(($J503*$A503)/($J503-($A503-$C$499/1000))&lt;=0,"infini",($J503*$A503)/($J503-($A503-$C$499/1000))))</f>
        <v>nc</v>
      </c>
      <c r="M503" s="22" t="str">
        <f aca="true" t="shared" si="651" ref="M503:M519">IF(OR($C$499/$K$5&lt;2*$C$2,$C$2*1000&lt;$K$5),"nc",IF(L503="infini","infini",L503-K503))</f>
        <v>nc</v>
      </c>
      <c r="N503" s="24">
        <f aca="true" t="shared" si="652" ref="N503:N519">($C$499*($C$499/O$5))/$C$2/1000</f>
        <v>4.250946969696969</v>
      </c>
      <c r="O503" s="23">
        <f aca="true" t="shared" si="653" ref="O503:O519">IF(OR($C$499/$O$5&lt;2*$C$2,$C$2*1000&lt;$O$5),"nc",($N503*$A503)/($N503+($A503-$C$499/1000)))</f>
        <v>0.4537782982171537</v>
      </c>
      <c r="P503" s="22">
        <f aca="true" t="shared" si="654" ref="P503:P519">IF(OR($C$499/$O$5&lt;2*$C$2,$C$2*1000&lt;$O$5),"nc",IF(($N503*$A503)/($N503-($A503-$C$499/1000))&lt;=0,"infini",($N503*$A503)/($N503-($A503-$C$499/1000))))</f>
        <v>0.5567058688133596</v>
      </c>
      <c r="Q503" s="22">
        <f aca="true" t="shared" si="655" ref="Q503:Q519">IF(OR($C$499/$O$5&lt;2*$C$2,$C$2*1000&lt;$O$5),"nc",IF(P503="infini","infini",P503-O503))</f>
        <v>0.10292757059620589</v>
      </c>
      <c r="R503" s="24">
        <f aca="true" t="shared" si="656" ref="R503:R519">($C$499*($C$499/S$5))/$C$2/1000</f>
        <v>6.183195592286501</v>
      </c>
      <c r="S503" s="23">
        <f aca="true" t="shared" si="657" ref="S503:S519">IF(OR($C$499/$S$5&lt;2*$C$2,$C$2*1000&lt;$S$5),"nc",($R503*$A503)/($R503+($A503-$C$499/1000)))</f>
        <v>0.46727726727843316</v>
      </c>
      <c r="T503" s="22">
        <f aca="true" t="shared" si="658" ref="T503:T519">IF(OR($C$499/$S$5&lt;2*$C$2,$C$2*1000&lt;$S$5),"nc",IF(($R503*$A503)/($R503-($A503-$C$499/1000))&lt;=0,"infini",($R503*$A503)/($R503-($A503-$C$499/1000))))</f>
        <v>0.5376508931783851</v>
      </c>
      <c r="U503" s="22">
        <f aca="true" t="shared" si="659" ref="U503:U519">IF(OR($C$499/$S$5&lt;2*$C$2,$C$2*1000&lt;$S$5),"nc",IF(T503="infini","infini",T503-S503))</f>
        <v>0.07037362589995194</v>
      </c>
      <c r="V503" s="24">
        <f aca="true" t="shared" si="660" ref="V503:V519">($C$499*($C$499/W$5))/$C$2/1000</f>
        <v>8.501893939393938</v>
      </c>
      <c r="W503" s="23">
        <f aca="true" t="shared" si="661" ref="W503:W519">IF(OR($C$499/$W$5&lt;2*$C$2,$C$2*1000&lt;$W$5),"nc",($V503*$A503)/($V503+($A503-$C$499/1000)))</f>
        <v>0.47576915837294365</v>
      </c>
      <c r="X503" s="22">
        <f aca="true" t="shared" si="662" ref="X503:X519">IF(OR($C$499/$W$5&lt;2*$C$2,$C$2*1000&lt;$W$5),"nc",IF(($V503*$A503)/($V503-($A503-$C$499/1000))&lt;=0,"infini",($V503*$A503)/($V503-($A503-$C$499/1000))))</f>
        <v>0.526831434596383</v>
      </c>
      <c r="Y503" s="22">
        <f aca="true" t="shared" si="663" ref="Y503:Y519">IF(OR($C$499/$W$5&lt;2*$C$2,$C$2*1000&lt;$W$5),"nc",IF(X503="infini","infini",X503-W503))</f>
        <v>0.051062276223439396</v>
      </c>
      <c r="Z503" s="24">
        <f aca="true" t="shared" si="664" ref="Z503:Z519">($C$499*($C$499/AA$5))/$C$2/1000</f>
        <v>12.366391184573002</v>
      </c>
      <c r="AA503" s="23">
        <f aca="true" t="shared" si="665" ref="AA503:AA519">IF(OR($C$499/$AA$5&lt;2*$C$2,$C$2*1000&lt;$AA$5),"nc",($Z503*$A503)/($Z503+($A503-$C$499/1000)))</f>
        <v>0.48308513296625033</v>
      </c>
      <c r="AB503" s="22">
        <f aca="true" t="shared" si="666" ref="AB503:AB519">IF(OR($C$499/$AA$5&lt;2*$C$2,$C$2*1000&lt;$AA$5),"nc",IF(($Z503*$A503)/($Z503-($A503-$C$499/1000))&lt;=0,"infini",($Z503*$A503)/($Z503-($A503-$C$499/1000))))</f>
        <v>0.5181423701487203</v>
      </c>
      <c r="AC503" s="22">
        <f aca="true" t="shared" si="667" ref="AC503:AC519">IF(OR($C$499/$AA$5&lt;2*$C$2,$C$2*1000&lt;$AA$5),"nc",IF(AB503="infini","infini",AB503-AA503))</f>
        <v>0.03505723718247</v>
      </c>
      <c r="AD503" s="24">
        <f aca="true" t="shared" si="668" ref="AD503:AD519">($C$499*($C$499/AE$5))/$C$2/1000</f>
        <v>17.003787878787875</v>
      </c>
      <c r="AE503" s="23">
        <f aca="true" t="shared" si="669" ref="AE503:AE519">IF(OR($C$499/$AE$5&lt;2*$C$2,$C$2*1000&lt;$AE$5),"nc",($AD503*$A503)/($AD503+($A503-$C$499/1000)))</f>
        <v>0.4875837223286191</v>
      </c>
      <c r="AF503" s="22">
        <f aca="true" t="shared" si="670" ref="AF503:AF519">IF(OR($C$499/$AE$5&lt;2*$C$2,$C$2*1000&lt;$AE$5),"nc",IF(($AD503*$A503)/($AD503-($A503-$C$499/1000))&lt;=0,"infini",($AD503*$A503)/($AD503-($A503-$C$499/1000))))</f>
        <v>0.5130651603040034</v>
      </c>
      <c r="AG503" s="22">
        <f aca="true" t="shared" si="671" ref="AG503:AG519">IF(OR($C$499/$AE$5&lt;2*$C$2,$C$2*1000&lt;$AE$5),"nc",IF(AF503="infini","infini",AF503-AE503))</f>
        <v>0.025481437975384325</v>
      </c>
    </row>
    <row r="504" spans="1:33" ht="12.75">
      <c r="A504" s="67">
        <v>0.75</v>
      </c>
      <c r="B504" s="21">
        <f t="shared" si="640"/>
        <v>0.6225589225589225</v>
      </c>
      <c r="C504" s="26" t="str">
        <f t="shared" si="641"/>
        <v>nc</v>
      </c>
      <c r="D504" s="25" t="str">
        <f t="shared" si="642"/>
        <v>nc</v>
      </c>
      <c r="E504" s="25" t="str">
        <f t="shared" si="643"/>
        <v>nc</v>
      </c>
      <c r="F504" s="27">
        <f t="shared" si="644"/>
        <v>2.1254734848484844</v>
      </c>
      <c r="G504" s="26" t="str">
        <f t="shared" si="645"/>
        <v>nc</v>
      </c>
      <c r="H504" s="25" t="str">
        <f t="shared" si="646"/>
        <v>nc</v>
      </c>
      <c r="I504" s="25" t="str">
        <f t="shared" si="647"/>
        <v>nc</v>
      </c>
      <c r="J504" s="27">
        <f t="shared" si="648"/>
        <v>3.022895622895623</v>
      </c>
      <c r="K504" s="26" t="str">
        <f t="shared" si="649"/>
        <v>nc</v>
      </c>
      <c r="L504" s="25" t="str">
        <f t="shared" si="650"/>
        <v>nc</v>
      </c>
      <c r="M504" s="25" t="str">
        <f t="shared" si="651"/>
        <v>nc</v>
      </c>
      <c r="N504" s="27">
        <f t="shared" si="652"/>
        <v>4.250946969696969</v>
      </c>
      <c r="O504" s="26">
        <f t="shared" si="653"/>
        <v>0.6461784544612847</v>
      </c>
      <c r="P504" s="25">
        <f t="shared" si="654"/>
        <v>0.8935699589569589</v>
      </c>
      <c r="Q504" s="25">
        <f t="shared" si="655"/>
        <v>0.24739150449567415</v>
      </c>
      <c r="R504" s="27">
        <f t="shared" si="656"/>
        <v>6.183195592286501</v>
      </c>
      <c r="S504" s="26">
        <f t="shared" si="657"/>
        <v>0.6753953673304235</v>
      </c>
      <c r="T504" s="25">
        <f t="shared" si="658"/>
        <v>0.8431330516169973</v>
      </c>
      <c r="U504" s="25">
        <f t="shared" si="659"/>
        <v>0.16773768428657376</v>
      </c>
      <c r="V504" s="27">
        <f t="shared" si="660"/>
        <v>8.501893939393938</v>
      </c>
      <c r="W504" s="26">
        <f t="shared" si="661"/>
        <v>0.694229078378035</v>
      </c>
      <c r="X504" s="25">
        <f t="shared" si="662"/>
        <v>0.8155143814420004</v>
      </c>
      <c r="Y504" s="25">
        <f t="shared" si="663"/>
        <v>0.12128530306396534</v>
      </c>
      <c r="Z504" s="27">
        <f t="shared" si="664"/>
        <v>12.366391184573002</v>
      </c>
      <c r="AA504" s="26">
        <f t="shared" si="665"/>
        <v>0.7107452951057531</v>
      </c>
      <c r="AB504" s="25">
        <f t="shared" si="666"/>
        <v>0.7938442907463704</v>
      </c>
      <c r="AC504" s="25">
        <f t="shared" si="667"/>
        <v>0.08309899564061729</v>
      </c>
      <c r="AD504" s="27">
        <f t="shared" si="668"/>
        <v>17.003787878787875</v>
      </c>
      <c r="AE504" s="26">
        <f t="shared" si="669"/>
        <v>0.7210377031991009</v>
      </c>
      <c r="AF504" s="25">
        <f t="shared" si="670"/>
        <v>0.7813863524116854</v>
      </c>
      <c r="AG504" s="25">
        <f t="shared" si="671"/>
        <v>0.06034864921258454</v>
      </c>
    </row>
    <row r="505" spans="1:33" ht="12.75">
      <c r="A505" s="67">
        <v>1</v>
      </c>
      <c r="B505" s="21">
        <f t="shared" si="640"/>
        <v>0.6225589225589225</v>
      </c>
      <c r="C505" s="23" t="str">
        <f t="shared" si="641"/>
        <v>nc</v>
      </c>
      <c r="D505" s="22" t="str">
        <f t="shared" si="642"/>
        <v>nc</v>
      </c>
      <c r="E505" s="22" t="str">
        <f t="shared" si="643"/>
        <v>nc</v>
      </c>
      <c r="F505" s="24">
        <f t="shared" si="644"/>
        <v>2.1254734848484844</v>
      </c>
      <c r="G505" s="23" t="str">
        <f t="shared" si="645"/>
        <v>nc</v>
      </c>
      <c r="H505" s="22" t="str">
        <f t="shared" si="646"/>
        <v>nc</v>
      </c>
      <c r="I505" s="22" t="str">
        <f t="shared" si="647"/>
        <v>nc</v>
      </c>
      <c r="J505" s="24">
        <f t="shared" si="648"/>
        <v>3.022895622895623</v>
      </c>
      <c r="K505" s="23" t="str">
        <f t="shared" si="649"/>
        <v>nc</v>
      </c>
      <c r="L505" s="22" t="str">
        <f t="shared" si="650"/>
        <v>nc</v>
      </c>
      <c r="M505" s="22" t="str">
        <f t="shared" si="651"/>
        <v>nc</v>
      </c>
      <c r="N505" s="24">
        <f t="shared" si="652"/>
        <v>4.250946969696969</v>
      </c>
      <c r="O505" s="23">
        <f t="shared" si="653"/>
        <v>0.8200213070361445</v>
      </c>
      <c r="P505" s="22">
        <f t="shared" si="654"/>
        <v>1.2811979843322245</v>
      </c>
      <c r="Q505" s="22">
        <f t="shared" si="655"/>
        <v>0.46117667729608003</v>
      </c>
      <c r="R505" s="24">
        <f t="shared" si="656"/>
        <v>6.183195592286501</v>
      </c>
      <c r="S505" s="23">
        <f t="shared" si="657"/>
        <v>0.8688906188847153</v>
      </c>
      <c r="T505" s="22">
        <f t="shared" si="658"/>
        <v>1.1777076650955152</v>
      </c>
      <c r="U505" s="22">
        <f t="shared" si="659"/>
        <v>0.30881704621079986</v>
      </c>
      <c r="V505" s="24">
        <f t="shared" si="660"/>
        <v>8.501893939393938</v>
      </c>
      <c r="W505" s="23">
        <f t="shared" si="661"/>
        <v>0.9011117659622645</v>
      </c>
      <c r="X505" s="22">
        <f t="shared" si="662"/>
        <v>1.1232676805185497</v>
      </c>
      <c r="Y505" s="22">
        <f t="shared" si="663"/>
        <v>0.22215591455628525</v>
      </c>
      <c r="Z505" s="24">
        <f t="shared" si="664"/>
        <v>12.366391184573002</v>
      </c>
      <c r="AA505" s="23">
        <f t="shared" si="665"/>
        <v>0.9298464127378809</v>
      </c>
      <c r="AB505" s="22">
        <f t="shared" si="666"/>
        <v>1.0816030856408456</v>
      </c>
      <c r="AC505" s="22">
        <f t="shared" si="667"/>
        <v>0.15175667290296468</v>
      </c>
      <c r="AD505" s="24">
        <f t="shared" si="668"/>
        <v>17.003787878787875</v>
      </c>
      <c r="AE505" s="23">
        <f t="shared" si="669"/>
        <v>0.9479839976753379</v>
      </c>
      <c r="AF505" s="22">
        <f t="shared" si="670"/>
        <v>1.0580556477403005</v>
      </c>
      <c r="AG505" s="22">
        <f t="shared" si="671"/>
        <v>0.11007165006496256</v>
      </c>
    </row>
    <row r="506" spans="1:33" ht="12.75">
      <c r="A506" s="67">
        <v>1.25</v>
      </c>
      <c r="B506" s="21">
        <f t="shared" si="640"/>
        <v>0.6225589225589225</v>
      </c>
      <c r="C506" s="26" t="str">
        <f t="shared" si="641"/>
        <v>nc</v>
      </c>
      <c r="D506" s="25" t="str">
        <f t="shared" si="642"/>
        <v>nc</v>
      </c>
      <c r="E506" s="25" t="str">
        <f t="shared" si="643"/>
        <v>nc</v>
      </c>
      <c r="F506" s="27">
        <f t="shared" si="644"/>
        <v>2.1254734848484844</v>
      </c>
      <c r="G506" s="26" t="str">
        <f t="shared" si="645"/>
        <v>nc</v>
      </c>
      <c r="H506" s="25" t="str">
        <f t="shared" si="646"/>
        <v>nc</v>
      </c>
      <c r="I506" s="25" t="str">
        <f t="shared" si="647"/>
        <v>nc</v>
      </c>
      <c r="J506" s="27">
        <f t="shared" si="648"/>
        <v>3.022895622895623</v>
      </c>
      <c r="K506" s="26" t="str">
        <f t="shared" si="649"/>
        <v>nc</v>
      </c>
      <c r="L506" s="25" t="str">
        <f t="shared" si="650"/>
        <v>nc</v>
      </c>
      <c r="M506" s="25" t="str">
        <f t="shared" si="651"/>
        <v>nc</v>
      </c>
      <c r="N506" s="27">
        <f t="shared" si="652"/>
        <v>4.250946969696969</v>
      </c>
      <c r="O506" s="26">
        <f t="shared" si="653"/>
        <v>0.9778681576676366</v>
      </c>
      <c r="P506" s="25">
        <f t="shared" si="654"/>
        <v>1.731999856779161</v>
      </c>
      <c r="Q506" s="25">
        <f t="shared" si="655"/>
        <v>0.7541316991115244</v>
      </c>
      <c r="R506" s="27">
        <f t="shared" si="656"/>
        <v>6.183195592286501</v>
      </c>
      <c r="S506" s="26">
        <f t="shared" si="657"/>
        <v>1.0492518686921006</v>
      </c>
      <c r="T506" s="25">
        <f t="shared" si="658"/>
        <v>1.5457384311688083</v>
      </c>
      <c r="U506" s="25">
        <f t="shared" si="659"/>
        <v>0.49648656247670764</v>
      </c>
      <c r="V506" s="27">
        <f t="shared" si="660"/>
        <v>8.501893939393938</v>
      </c>
      <c r="W506" s="26">
        <f t="shared" si="661"/>
        <v>1.0973137641719453</v>
      </c>
      <c r="X506" s="25">
        <f t="shared" si="662"/>
        <v>1.4520455566435564</v>
      </c>
      <c r="Y506" s="25">
        <f t="shared" si="663"/>
        <v>0.35473179247161113</v>
      </c>
      <c r="Z506" s="27">
        <f t="shared" si="664"/>
        <v>12.366391184573002</v>
      </c>
      <c r="AA506" s="26">
        <f t="shared" si="665"/>
        <v>1.1408622550005296</v>
      </c>
      <c r="AB506" s="25">
        <f t="shared" si="666"/>
        <v>1.382227333873456</v>
      </c>
      <c r="AC506" s="25">
        <f t="shared" si="667"/>
        <v>0.24136507887292646</v>
      </c>
      <c r="AD506" s="27">
        <f t="shared" si="668"/>
        <v>17.003787878787875</v>
      </c>
      <c r="AE506" s="26">
        <f t="shared" si="669"/>
        <v>1.1686909744669791</v>
      </c>
      <c r="AF506" s="25">
        <f t="shared" si="670"/>
        <v>1.3434687963285743</v>
      </c>
      <c r="AG506" s="25">
        <f t="shared" si="671"/>
        <v>0.17477782186159518</v>
      </c>
    </row>
    <row r="507" spans="1:33" ht="12.75">
      <c r="A507" s="67">
        <v>1.5</v>
      </c>
      <c r="B507" s="21">
        <f t="shared" si="640"/>
        <v>0.6225589225589225</v>
      </c>
      <c r="C507" s="23" t="str">
        <f t="shared" si="641"/>
        <v>nc</v>
      </c>
      <c r="D507" s="22" t="str">
        <f t="shared" si="642"/>
        <v>nc</v>
      </c>
      <c r="E507" s="22" t="str">
        <f t="shared" si="643"/>
        <v>nc</v>
      </c>
      <c r="F507" s="24">
        <f t="shared" si="644"/>
        <v>2.1254734848484844</v>
      </c>
      <c r="G507" s="23" t="str">
        <f t="shared" si="645"/>
        <v>nc</v>
      </c>
      <c r="H507" s="22" t="str">
        <f t="shared" si="646"/>
        <v>nc</v>
      </c>
      <c r="I507" s="22" t="str">
        <f t="shared" si="647"/>
        <v>nc</v>
      </c>
      <c r="J507" s="24">
        <f t="shared" si="648"/>
        <v>3.022895622895623</v>
      </c>
      <c r="K507" s="23" t="str">
        <f t="shared" si="649"/>
        <v>nc</v>
      </c>
      <c r="L507" s="22" t="str">
        <f t="shared" si="650"/>
        <v>nc</v>
      </c>
      <c r="M507" s="22" t="str">
        <f t="shared" si="651"/>
        <v>nc</v>
      </c>
      <c r="N507" s="24">
        <f t="shared" si="652"/>
        <v>4.250946969696969</v>
      </c>
      <c r="O507" s="23">
        <f t="shared" si="653"/>
        <v>1.1218296878103005</v>
      </c>
      <c r="P507" s="22">
        <f t="shared" si="654"/>
        <v>2.2627893722326324</v>
      </c>
      <c r="Q507" s="22">
        <f t="shared" si="655"/>
        <v>1.140959684422332</v>
      </c>
      <c r="R507" s="24">
        <f t="shared" si="656"/>
        <v>6.183195592286501</v>
      </c>
      <c r="S507" s="23">
        <f t="shared" si="657"/>
        <v>1.2177724791919784</v>
      </c>
      <c r="T507" s="22">
        <f t="shared" si="658"/>
        <v>1.9525076827342471</v>
      </c>
      <c r="U507" s="22">
        <f t="shared" si="659"/>
        <v>0.7347352035422687</v>
      </c>
      <c r="V507" s="24">
        <f t="shared" si="660"/>
        <v>8.501893939393938</v>
      </c>
      <c r="W507" s="23">
        <f t="shared" si="661"/>
        <v>1.2836413742197306</v>
      </c>
      <c r="X507" s="22">
        <f t="shared" si="662"/>
        <v>1.8040786887494722</v>
      </c>
      <c r="Y507" s="22">
        <f t="shared" si="663"/>
        <v>0.5204373145297416</v>
      </c>
      <c r="Z507" s="24">
        <f t="shared" si="664"/>
        <v>12.366391184573002</v>
      </c>
      <c r="AA507" s="23">
        <f t="shared" si="665"/>
        <v>1.3442322584199926</v>
      </c>
      <c r="AB507" s="22">
        <f t="shared" si="666"/>
        <v>1.6965995694943157</v>
      </c>
      <c r="AC507" s="22">
        <f t="shared" si="667"/>
        <v>0.35236731107432306</v>
      </c>
      <c r="AD507" s="24">
        <f t="shared" si="668"/>
        <v>17.003787878787875</v>
      </c>
      <c r="AE507" s="23">
        <f t="shared" si="669"/>
        <v>1.383412446130431</v>
      </c>
      <c r="AF507" s="22">
        <f t="shared" si="670"/>
        <v>1.6380469644010929</v>
      </c>
      <c r="AG507" s="22">
        <f t="shared" si="671"/>
        <v>0.25463451827066197</v>
      </c>
    </row>
    <row r="508" spans="1:33" ht="12.75">
      <c r="A508" s="67">
        <v>1.75</v>
      </c>
      <c r="B508" s="21">
        <f t="shared" si="640"/>
        <v>0.6225589225589225</v>
      </c>
      <c r="C508" s="26" t="str">
        <f t="shared" si="641"/>
        <v>nc</v>
      </c>
      <c r="D508" s="25" t="str">
        <f t="shared" si="642"/>
        <v>nc</v>
      </c>
      <c r="E508" s="25" t="str">
        <f t="shared" si="643"/>
        <v>nc</v>
      </c>
      <c r="F508" s="27">
        <f t="shared" si="644"/>
        <v>2.1254734848484844</v>
      </c>
      <c r="G508" s="26" t="str">
        <f t="shared" si="645"/>
        <v>nc</v>
      </c>
      <c r="H508" s="25" t="str">
        <f t="shared" si="646"/>
        <v>nc</v>
      </c>
      <c r="I508" s="25" t="str">
        <f t="shared" si="647"/>
        <v>nc</v>
      </c>
      <c r="J508" s="27">
        <f t="shared" si="648"/>
        <v>3.022895622895623</v>
      </c>
      <c r="K508" s="26" t="str">
        <f t="shared" si="649"/>
        <v>nc</v>
      </c>
      <c r="L508" s="25" t="str">
        <f t="shared" si="650"/>
        <v>nc</v>
      </c>
      <c r="M508" s="25" t="str">
        <f t="shared" si="651"/>
        <v>nc</v>
      </c>
      <c r="N508" s="27">
        <f t="shared" si="652"/>
        <v>4.250946969696969</v>
      </c>
      <c r="O508" s="26">
        <f t="shared" si="653"/>
        <v>1.253660882876005</v>
      </c>
      <c r="P508" s="25">
        <f t="shared" si="654"/>
        <v>2.8969278901610473</v>
      </c>
      <c r="Q508" s="25">
        <f t="shared" si="655"/>
        <v>1.6432670072850424</v>
      </c>
      <c r="R508" s="27">
        <f t="shared" si="656"/>
        <v>6.183195592286501</v>
      </c>
      <c r="S508" s="26">
        <f t="shared" si="657"/>
        <v>1.37558139249829</v>
      </c>
      <c r="T508" s="25">
        <f t="shared" si="658"/>
        <v>2.404471553424981</v>
      </c>
      <c r="U508" s="25">
        <f t="shared" si="659"/>
        <v>1.028890160926691</v>
      </c>
      <c r="V508" s="27">
        <f t="shared" si="660"/>
        <v>8.501893939393938</v>
      </c>
      <c r="W508" s="26">
        <f t="shared" si="661"/>
        <v>1.4608217309354465</v>
      </c>
      <c r="X508" s="25">
        <f t="shared" si="662"/>
        <v>2.1819248878450472</v>
      </c>
      <c r="Y508" s="25">
        <f t="shared" si="663"/>
        <v>0.7211031569096007</v>
      </c>
      <c r="Z508" s="27">
        <f t="shared" si="664"/>
        <v>12.366391184573002</v>
      </c>
      <c r="AA508" s="26">
        <f t="shared" si="665"/>
        <v>1.5403645815461353</v>
      </c>
      <c r="AB508" s="25">
        <f t="shared" si="666"/>
        <v>2.025684934597639</v>
      </c>
      <c r="AC508" s="25">
        <f t="shared" si="667"/>
        <v>0.48532035305150356</v>
      </c>
      <c r="AD508" s="27">
        <f t="shared" si="668"/>
        <v>17.003787878787875</v>
      </c>
      <c r="AE508" s="26">
        <f t="shared" si="669"/>
        <v>1.5923886427616984</v>
      </c>
      <c r="AF508" s="25">
        <f t="shared" si="670"/>
        <v>1.9422388080366149</v>
      </c>
      <c r="AG508" s="25">
        <f t="shared" si="671"/>
        <v>0.3498501652749164</v>
      </c>
    </row>
    <row r="509" spans="1:33" ht="12.75">
      <c r="A509" s="67">
        <v>2</v>
      </c>
      <c r="B509" s="21">
        <f t="shared" si="640"/>
        <v>0.6225589225589225</v>
      </c>
      <c r="C509" s="23" t="str">
        <f t="shared" si="641"/>
        <v>nc</v>
      </c>
      <c r="D509" s="22" t="str">
        <f t="shared" si="642"/>
        <v>nc</v>
      </c>
      <c r="E509" s="22" t="str">
        <f t="shared" si="643"/>
        <v>nc</v>
      </c>
      <c r="F509" s="24">
        <f t="shared" si="644"/>
        <v>2.1254734848484844</v>
      </c>
      <c r="G509" s="23" t="str">
        <f t="shared" si="645"/>
        <v>nc</v>
      </c>
      <c r="H509" s="22" t="str">
        <f t="shared" si="646"/>
        <v>nc</v>
      </c>
      <c r="I509" s="22" t="str">
        <f t="shared" si="647"/>
        <v>nc</v>
      </c>
      <c r="J509" s="24">
        <f t="shared" si="648"/>
        <v>3.022895622895623</v>
      </c>
      <c r="K509" s="23" t="str">
        <f t="shared" si="649"/>
        <v>nc</v>
      </c>
      <c r="L509" s="22" t="str">
        <f t="shared" si="650"/>
        <v>nc</v>
      </c>
      <c r="M509" s="22" t="str">
        <f t="shared" si="651"/>
        <v>nc</v>
      </c>
      <c r="N509" s="24">
        <f t="shared" si="652"/>
        <v>4.250946969696969</v>
      </c>
      <c r="O509" s="23">
        <f t="shared" si="653"/>
        <v>1.3748329313067436</v>
      </c>
      <c r="P509" s="22">
        <f t="shared" si="654"/>
        <v>3.6678552402367566</v>
      </c>
      <c r="Q509" s="22">
        <f t="shared" si="655"/>
        <v>2.293022308930013</v>
      </c>
      <c r="R509" s="24">
        <f t="shared" si="656"/>
        <v>6.183195592286501</v>
      </c>
      <c r="S509" s="23">
        <f t="shared" si="657"/>
        <v>1.5236684532745632</v>
      </c>
      <c r="T509" s="22">
        <f t="shared" si="658"/>
        <v>2.909605197232861</v>
      </c>
      <c r="U509" s="22">
        <f t="shared" si="659"/>
        <v>1.385936743958298</v>
      </c>
      <c r="V509" s="24">
        <f t="shared" si="660"/>
        <v>8.501893939393938</v>
      </c>
      <c r="W509" s="23">
        <f t="shared" si="661"/>
        <v>1.6295122861378561</v>
      </c>
      <c r="X509" s="22">
        <f t="shared" si="662"/>
        <v>2.588531347235709</v>
      </c>
      <c r="Y509" s="22">
        <f t="shared" si="663"/>
        <v>0.9590190610978531</v>
      </c>
      <c r="Z509" s="24">
        <f t="shared" si="664"/>
        <v>12.366391184573002</v>
      </c>
      <c r="AA509" s="23">
        <f t="shared" si="665"/>
        <v>1.7296388391576516</v>
      </c>
      <c r="AB509" s="22">
        <f t="shared" si="666"/>
        <v>2.370541076396746</v>
      </c>
      <c r="AC509" s="22">
        <f t="shared" si="667"/>
        <v>0.6409022372390945</v>
      </c>
      <c r="AD509" s="24">
        <f t="shared" si="668"/>
        <v>17.003787878787875</v>
      </c>
      <c r="AE509" s="23">
        <f t="shared" si="669"/>
        <v>1.7958471085621381</v>
      </c>
      <c r="AF509" s="22">
        <f t="shared" si="670"/>
        <v>2.256522753229205</v>
      </c>
      <c r="AG509" s="22">
        <f t="shared" si="671"/>
        <v>0.460675644667067</v>
      </c>
    </row>
    <row r="510" spans="1:33" ht="12.75">
      <c r="A510" s="67">
        <v>2.25</v>
      </c>
      <c r="B510" s="21">
        <f t="shared" si="640"/>
        <v>0.6225589225589225</v>
      </c>
      <c r="C510" s="26" t="str">
        <f t="shared" si="641"/>
        <v>nc</v>
      </c>
      <c r="D510" s="25" t="str">
        <f t="shared" si="642"/>
        <v>nc</v>
      </c>
      <c r="E510" s="25" t="str">
        <f t="shared" si="643"/>
        <v>nc</v>
      </c>
      <c r="F510" s="27">
        <f t="shared" si="644"/>
        <v>2.1254734848484844</v>
      </c>
      <c r="G510" s="26" t="str">
        <f t="shared" si="645"/>
        <v>nc</v>
      </c>
      <c r="H510" s="25" t="str">
        <f t="shared" si="646"/>
        <v>nc</v>
      </c>
      <c r="I510" s="25" t="str">
        <f t="shared" si="647"/>
        <v>nc</v>
      </c>
      <c r="J510" s="27">
        <f t="shared" si="648"/>
        <v>3.022895622895623</v>
      </c>
      <c r="K510" s="26" t="str">
        <f t="shared" si="649"/>
        <v>nc</v>
      </c>
      <c r="L510" s="25" t="str">
        <f t="shared" si="650"/>
        <v>nc</v>
      </c>
      <c r="M510" s="25" t="str">
        <f t="shared" si="651"/>
        <v>nc</v>
      </c>
      <c r="N510" s="27">
        <f t="shared" si="652"/>
        <v>4.250946969696969</v>
      </c>
      <c r="O510" s="26">
        <f t="shared" si="653"/>
        <v>1.4865883612137796</v>
      </c>
      <c r="P510" s="25">
        <f t="shared" si="654"/>
        <v>4.6251817972004154</v>
      </c>
      <c r="Q510" s="25">
        <f t="shared" si="655"/>
        <v>3.138593435986636</v>
      </c>
      <c r="R510" s="27">
        <f t="shared" si="656"/>
        <v>6.183195592286501</v>
      </c>
      <c r="S510" s="26">
        <f t="shared" si="657"/>
        <v>1.6629051913956499</v>
      </c>
      <c r="T510" s="25">
        <f t="shared" si="658"/>
        <v>3.4778774591600548</v>
      </c>
      <c r="U510" s="25">
        <f t="shared" si="659"/>
        <v>1.814972267764405</v>
      </c>
      <c r="V510" s="27">
        <f t="shared" si="660"/>
        <v>8.501893939393938</v>
      </c>
      <c r="W510" s="26">
        <f t="shared" si="661"/>
        <v>1.7903089606822433</v>
      </c>
      <c r="X510" s="25">
        <f t="shared" si="662"/>
        <v>3.0273116699077085</v>
      </c>
      <c r="Y510" s="25">
        <f t="shared" si="663"/>
        <v>1.2370027092254652</v>
      </c>
      <c r="Z510" s="27">
        <f t="shared" si="664"/>
        <v>12.366391184573002</v>
      </c>
      <c r="AA510" s="26">
        <f t="shared" si="665"/>
        <v>1.9124085545786946</v>
      </c>
      <c r="AB510" s="25">
        <f t="shared" si="666"/>
        <v>2.7323295021250775</v>
      </c>
      <c r="AC510" s="25">
        <f t="shared" si="667"/>
        <v>0.8199209475463829</v>
      </c>
      <c r="AD510" s="27">
        <f t="shared" si="668"/>
        <v>17.003787878787875</v>
      </c>
      <c r="AE510" s="26">
        <f t="shared" si="669"/>
        <v>1.99400352831178</v>
      </c>
      <c r="AF510" s="25">
        <f t="shared" si="670"/>
        <v>2.581409506712521</v>
      </c>
      <c r="AG510" s="25">
        <f t="shared" si="671"/>
        <v>0.587405978400741</v>
      </c>
    </row>
    <row r="511" spans="1:33" ht="12.75">
      <c r="A511" s="67">
        <v>2.75</v>
      </c>
      <c r="B511" s="21">
        <f t="shared" si="640"/>
        <v>0.6225589225589225</v>
      </c>
      <c r="C511" s="23" t="str">
        <f t="shared" si="641"/>
        <v>nc</v>
      </c>
      <c r="D511" s="22" t="str">
        <f t="shared" si="642"/>
        <v>nc</v>
      </c>
      <c r="E511" s="22" t="str">
        <f t="shared" si="643"/>
        <v>nc</v>
      </c>
      <c r="F511" s="24">
        <f t="shared" si="644"/>
        <v>2.1254734848484844</v>
      </c>
      <c r="G511" s="23" t="str">
        <f t="shared" si="645"/>
        <v>nc</v>
      </c>
      <c r="H511" s="22" t="str">
        <f t="shared" si="646"/>
        <v>nc</v>
      </c>
      <c r="I511" s="22" t="str">
        <f t="shared" si="647"/>
        <v>nc</v>
      </c>
      <c r="J511" s="24">
        <f t="shared" si="648"/>
        <v>3.022895622895623</v>
      </c>
      <c r="K511" s="23" t="str">
        <f t="shared" si="649"/>
        <v>nc</v>
      </c>
      <c r="L511" s="22" t="str">
        <f t="shared" si="650"/>
        <v>nc</v>
      </c>
      <c r="M511" s="22" t="str">
        <f t="shared" si="651"/>
        <v>nc</v>
      </c>
      <c r="N511" s="24">
        <f t="shared" si="652"/>
        <v>4.250946969696969</v>
      </c>
      <c r="O511" s="23">
        <f t="shared" si="653"/>
        <v>1.685923503273858</v>
      </c>
      <c r="P511" s="22">
        <f t="shared" si="654"/>
        <v>7.455675729215488</v>
      </c>
      <c r="Q511" s="22">
        <f t="shared" si="655"/>
        <v>5.76975222594163</v>
      </c>
      <c r="R511" s="24">
        <f t="shared" si="656"/>
        <v>6.183195592286501</v>
      </c>
      <c r="S511" s="23">
        <f t="shared" si="657"/>
        <v>1.9178223288442902</v>
      </c>
      <c r="T511" s="22">
        <f t="shared" si="658"/>
        <v>4.857953628722834</v>
      </c>
      <c r="U511" s="22">
        <f t="shared" si="659"/>
        <v>2.940131299878544</v>
      </c>
      <c r="V511" s="24">
        <f t="shared" si="660"/>
        <v>8.501893939393938</v>
      </c>
      <c r="W511" s="23">
        <f t="shared" si="661"/>
        <v>2.0903379558197406</v>
      </c>
      <c r="X511" s="22">
        <f t="shared" si="662"/>
        <v>4.0179815230948295</v>
      </c>
      <c r="Y511" s="22">
        <f t="shared" si="663"/>
        <v>1.927643567275089</v>
      </c>
      <c r="Z511" s="24">
        <f t="shared" si="664"/>
        <v>12.366391184573002</v>
      </c>
      <c r="AA511" s="23">
        <f t="shared" si="665"/>
        <v>2.259730997785254</v>
      </c>
      <c r="AB511" s="22">
        <f t="shared" si="666"/>
        <v>3.511948976279569</v>
      </c>
      <c r="AC511" s="22">
        <f t="shared" si="667"/>
        <v>1.2522179784943148</v>
      </c>
      <c r="AD511" s="24">
        <f t="shared" si="668"/>
        <v>17.003787878787875</v>
      </c>
      <c r="AE511" s="23">
        <f t="shared" si="669"/>
        <v>2.3752181897103735</v>
      </c>
      <c r="AF511" s="22">
        <f t="shared" si="670"/>
        <v>3.2652125750657026</v>
      </c>
      <c r="AG511" s="22">
        <f t="shared" si="671"/>
        <v>0.8899943853553292</v>
      </c>
    </row>
    <row r="512" spans="1:33" ht="12.75">
      <c r="A512" s="67">
        <v>3</v>
      </c>
      <c r="B512" s="21">
        <f t="shared" si="640"/>
        <v>0.6225589225589225</v>
      </c>
      <c r="C512" s="26" t="str">
        <f t="shared" si="641"/>
        <v>nc</v>
      </c>
      <c r="D512" s="25" t="str">
        <f t="shared" si="642"/>
        <v>nc</v>
      </c>
      <c r="E512" s="25" t="str">
        <f t="shared" si="643"/>
        <v>nc</v>
      </c>
      <c r="F512" s="27">
        <f t="shared" si="644"/>
        <v>2.1254734848484844</v>
      </c>
      <c r="G512" s="26" t="str">
        <f t="shared" si="645"/>
        <v>nc</v>
      </c>
      <c r="H512" s="25" t="str">
        <f t="shared" si="646"/>
        <v>nc</v>
      </c>
      <c r="I512" s="25" t="str">
        <f t="shared" si="647"/>
        <v>nc</v>
      </c>
      <c r="J512" s="27">
        <f t="shared" si="648"/>
        <v>3.022895622895623</v>
      </c>
      <c r="K512" s="26" t="str">
        <f t="shared" si="649"/>
        <v>nc</v>
      </c>
      <c r="L512" s="25" t="str">
        <f t="shared" si="650"/>
        <v>nc</v>
      </c>
      <c r="M512" s="25" t="str">
        <f t="shared" si="651"/>
        <v>nc</v>
      </c>
      <c r="N512" s="27">
        <f t="shared" si="652"/>
        <v>4.250946969696969</v>
      </c>
      <c r="O512" s="26">
        <f t="shared" si="653"/>
        <v>1.7751858362658326</v>
      </c>
      <c r="P512" s="25">
        <f t="shared" si="654"/>
        <v>9.67629290275854</v>
      </c>
      <c r="Q512" s="25">
        <f t="shared" si="655"/>
        <v>7.901107066492708</v>
      </c>
      <c r="R512" s="27">
        <f t="shared" si="656"/>
        <v>6.183195592286501</v>
      </c>
      <c r="S512" s="26">
        <f t="shared" si="657"/>
        <v>2.0347947330742757</v>
      </c>
      <c r="T512" s="25">
        <f t="shared" si="658"/>
        <v>5.707221688713796</v>
      </c>
      <c r="U512" s="25">
        <f t="shared" si="659"/>
        <v>3.67242695563952</v>
      </c>
      <c r="V512" s="27">
        <f t="shared" si="660"/>
        <v>8.501893939393938</v>
      </c>
      <c r="W512" s="26">
        <f t="shared" si="661"/>
        <v>2.230513195256942</v>
      </c>
      <c r="X512" s="25">
        <f t="shared" si="662"/>
        <v>4.580026500012243</v>
      </c>
      <c r="Y512" s="25">
        <f t="shared" si="663"/>
        <v>2.3495133047553014</v>
      </c>
      <c r="Z512" s="27">
        <f t="shared" si="664"/>
        <v>12.366391184573002</v>
      </c>
      <c r="AA512" s="26">
        <f t="shared" si="665"/>
        <v>2.4248790756541743</v>
      </c>
      <c r="AB512" s="25">
        <f t="shared" si="666"/>
        <v>3.932750463522549</v>
      </c>
      <c r="AC512" s="25">
        <f t="shared" si="667"/>
        <v>1.507871387868375</v>
      </c>
      <c r="AD512" s="27">
        <f t="shared" si="668"/>
        <v>17.003787878787875</v>
      </c>
      <c r="AE512" s="26">
        <f t="shared" si="669"/>
        <v>2.558655082579182</v>
      </c>
      <c r="AF512" s="25">
        <f t="shared" si="670"/>
        <v>3.6253381172254575</v>
      </c>
      <c r="AG512" s="25">
        <f t="shared" si="671"/>
        <v>1.0666830346462755</v>
      </c>
    </row>
    <row r="513" spans="1:33" ht="12.75">
      <c r="A513" s="67">
        <v>4</v>
      </c>
      <c r="B513" s="21">
        <f t="shared" si="640"/>
        <v>0.6225589225589225</v>
      </c>
      <c r="C513" s="23" t="str">
        <f t="shared" si="641"/>
        <v>nc</v>
      </c>
      <c r="D513" s="22" t="str">
        <f t="shared" si="642"/>
        <v>nc</v>
      </c>
      <c r="E513" s="22" t="str">
        <f t="shared" si="643"/>
        <v>nc</v>
      </c>
      <c r="F513" s="24">
        <f t="shared" si="644"/>
        <v>2.1254734848484844</v>
      </c>
      <c r="G513" s="23" t="str">
        <f t="shared" si="645"/>
        <v>nc</v>
      </c>
      <c r="H513" s="22" t="str">
        <f t="shared" si="646"/>
        <v>nc</v>
      </c>
      <c r="I513" s="22" t="str">
        <f t="shared" si="647"/>
        <v>nc</v>
      </c>
      <c r="J513" s="24">
        <f t="shared" si="648"/>
        <v>3.022895622895623</v>
      </c>
      <c r="K513" s="23" t="str">
        <f t="shared" si="649"/>
        <v>nc</v>
      </c>
      <c r="L513" s="22" t="str">
        <f t="shared" si="650"/>
        <v>nc</v>
      </c>
      <c r="M513" s="22" t="str">
        <f t="shared" si="651"/>
        <v>nc</v>
      </c>
      <c r="N513" s="24">
        <f t="shared" si="652"/>
        <v>4.250946969696969</v>
      </c>
      <c r="O513" s="23">
        <f t="shared" si="653"/>
        <v>2.077700153941428</v>
      </c>
      <c r="P513" s="22">
        <f t="shared" si="654"/>
        <v>53.479949486525875</v>
      </c>
      <c r="Q513" s="22">
        <f t="shared" si="655"/>
        <v>51.40224933258445</v>
      </c>
      <c r="R513" s="24">
        <f t="shared" si="656"/>
        <v>6.183195592286501</v>
      </c>
      <c r="S513" s="23">
        <f t="shared" si="657"/>
        <v>2.4448699260030624</v>
      </c>
      <c r="T513" s="22">
        <f t="shared" si="658"/>
        <v>10.99139223893607</v>
      </c>
      <c r="U513" s="22">
        <f t="shared" si="659"/>
        <v>8.546522312933007</v>
      </c>
      <c r="V513" s="24">
        <f t="shared" si="660"/>
        <v>8.501893939393938</v>
      </c>
      <c r="W513" s="23">
        <f t="shared" si="661"/>
        <v>2.734850487935343</v>
      </c>
      <c r="X513" s="22">
        <f t="shared" si="662"/>
        <v>7.443284131495258</v>
      </c>
      <c r="Y513" s="22">
        <f t="shared" si="663"/>
        <v>4.708433643559914</v>
      </c>
      <c r="Z513" s="24">
        <f t="shared" si="664"/>
        <v>12.366391184573002</v>
      </c>
      <c r="AA513" s="23">
        <f t="shared" si="665"/>
        <v>3.034810575324434</v>
      </c>
      <c r="AB513" s="22">
        <f t="shared" si="666"/>
        <v>5.865441748839798</v>
      </c>
      <c r="AC513" s="22">
        <f t="shared" si="667"/>
        <v>2.8306311735153638</v>
      </c>
      <c r="AD513" s="24">
        <f t="shared" si="668"/>
        <v>17.003787878787875</v>
      </c>
      <c r="AE513" s="23">
        <f t="shared" si="669"/>
        <v>3.248595338927855</v>
      </c>
      <c r="AF513" s="22">
        <f t="shared" si="670"/>
        <v>5.203599977743569</v>
      </c>
      <c r="AG513" s="22">
        <f t="shared" si="671"/>
        <v>1.9550046388157143</v>
      </c>
    </row>
    <row r="514" spans="1:33" ht="12.75">
      <c r="A514" s="67">
        <v>5</v>
      </c>
      <c r="B514" s="21">
        <f t="shared" si="640"/>
        <v>0.6225589225589225</v>
      </c>
      <c r="C514" s="26" t="str">
        <f t="shared" si="641"/>
        <v>nc</v>
      </c>
      <c r="D514" s="25" t="str">
        <f t="shared" si="642"/>
        <v>nc</v>
      </c>
      <c r="E514" s="25" t="str">
        <f t="shared" si="643"/>
        <v>nc</v>
      </c>
      <c r="F514" s="27">
        <f t="shared" si="644"/>
        <v>2.1254734848484844</v>
      </c>
      <c r="G514" s="26" t="str">
        <f t="shared" si="645"/>
        <v>nc</v>
      </c>
      <c r="H514" s="25" t="str">
        <f t="shared" si="646"/>
        <v>nc</v>
      </c>
      <c r="I514" s="25" t="str">
        <f t="shared" si="647"/>
        <v>nc</v>
      </c>
      <c r="J514" s="27">
        <f t="shared" si="648"/>
        <v>3.022895622895623</v>
      </c>
      <c r="K514" s="26" t="str">
        <f t="shared" si="649"/>
        <v>nc</v>
      </c>
      <c r="L514" s="25" t="str">
        <f t="shared" si="650"/>
        <v>nc</v>
      </c>
      <c r="M514" s="25" t="str">
        <f t="shared" si="651"/>
        <v>nc</v>
      </c>
      <c r="N514" s="27">
        <f t="shared" si="652"/>
        <v>4.250946969696969</v>
      </c>
      <c r="O514" s="26">
        <f t="shared" si="653"/>
        <v>2.3143355377177404</v>
      </c>
      <c r="P514" s="25" t="str">
        <f t="shared" si="654"/>
        <v>infini</v>
      </c>
      <c r="Q514" s="25" t="str">
        <f t="shared" si="655"/>
        <v>infini</v>
      </c>
      <c r="R514" s="27">
        <f t="shared" si="656"/>
        <v>6.183195592286501</v>
      </c>
      <c r="S514" s="26">
        <f t="shared" si="657"/>
        <v>2.7811653460726276</v>
      </c>
      <c r="T514" s="25">
        <f t="shared" si="658"/>
        <v>24.728912941446076</v>
      </c>
      <c r="U514" s="25">
        <f t="shared" si="659"/>
        <v>21.94774759537345</v>
      </c>
      <c r="V514" s="27">
        <f t="shared" si="660"/>
        <v>8.501893939393938</v>
      </c>
      <c r="W514" s="26">
        <f t="shared" si="661"/>
        <v>3.1641090647037395</v>
      </c>
      <c r="X514" s="25">
        <f t="shared" si="662"/>
        <v>11.911104790126814</v>
      </c>
      <c r="Y514" s="25">
        <f t="shared" si="663"/>
        <v>8.746995725423075</v>
      </c>
      <c r="Z514" s="27">
        <f t="shared" si="664"/>
        <v>12.366391184573002</v>
      </c>
      <c r="AA514" s="26">
        <f t="shared" si="665"/>
        <v>3.5742272813626297</v>
      </c>
      <c r="AB514" s="25">
        <f t="shared" si="666"/>
        <v>8.318135610996617</v>
      </c>
      <c r="AC514" s="25">
        <f t="shared" si="667"/>
        <v>4.743908329633987</v>
      </c>
      <c r="AD514" s="27">
        <f t="shared" si="668"/>
        <v>17.003787878787875</v>
      </c>
      <c r="AE514" s="26">
        <f t="shared" si="669"/>
        <v>3.875633017181599</v>
      </c>
      <c r="AF514" s="25">
        <f t="shared" si="670"/>
        <v>7.043362889620823</v>
      </c>
      <c r="AG514" s="25">
        <f t="shared" si="671"/>
        <v>3.1677298724392244</v>
      </c>
    </row>
    <row r="515" spans="1:33" ht="12.75">
      <c r="A515" s="67">
        <v>10</v>
      </c>
      <c r="B515" s="21">
        <f t="shared" si="640"/>
        <v>0.6225589225589225</v>
      </c>
      <c r="C515" s="23" t="str">
        <f t="shared" si="641"/>
        <v>nc</v>
      </c>
      <c r="D515" s="22" t="str">
        <f t="shared" si="642"/>
        <v>nc</v>
      </c>
      <c r="E515" s="22" t="str">
        <f t="shared" si="643"/>
        <v>nc</v>
      </c>
      <c r="F515" s="24">
        <f t="shared" si="644"/>
        <v>2.1254734848484844</v>
      </c>
      <c r="G515" s="23" t="str">
        <f t="shared" si="645"/>
        <v>nc</v>
      </c>
      <c r="H515" s="22" t="str">
        <f t="shared" si="646"/>
        <v>nc</v>
      </c>
      <c r="I515" s="22" t="str">
        <f t="shared" si="647"/>
        <v>nc</v>
      </c>
      <c r="J515" s="24">
        <f t="shared" si="648"/>
        <v>3.022895622895623</v>
      </c>
      <c r="K515" s="23" t="str">
        <f t="shared" si="649"/>
        <v>nc</v>
      </c>
      <c r="L515" s="22" t="str">
        <f t="shared" si="650"/>
        <v>nc</v>
      </c>
      <c r="M515" s="22" t="str">
        <f t="shared" si="651"/>
        <v>nc</v>
      </c>
      <c r="N515" s="24">
        <f t="shared" si="652"/>
        <v>4.250946969696969</v>
      </c>
      <c r="O515" s="23">
        <f t="shared" si="653"/>
        <v>2.9970127347337283</v>
      </c>
      <c r="P515" s="22" t="str">
        <f t="shared" si="654"/>
        <v>infini</v>
      </c>
      <c r="Q515" s="22" t="str">
        <f t="shared" si="655"/>
        <v>infini</v>
      </c>
      <c r="R515" s="24">
        <f t="shared" si="656"/>
        <v>6.183195592286501</v>
      </c>
      <c r="S515" s="23">
        <f t="shared" si="657"/>
        <v>3.8366347422873726</v>
      </c>
      <c r="T515" s="22" t="str">
        <f t="shared" si="658"/>
        <v>infini</v>
      </c>
      <c r="U515" s="22" t="str">
        <f t="shared" si="659"/>
        <v>infini</v>
      </c>
      <c r="V515" s="24">
        <f t="shared" si="660"/>
        <v>8.501893939393938</v>
      </c>
      <c r="W515" s="23">
        <f t="shared" si="661"/>
        <v>4.611848577672611</v>
      </c>
      <c r="X515" s="22" t="str">
        <f t="shared" si="662"/>
        <v>infini</v>
      </c>
      <c r="Y515" s="22" t="str">
        <f t="shared" si="663"/>
        <v>infini</v>
      </c>
      <c r="Z515" s="24">
        <f t="shared" si="664"/>
        <v>12.366391184573002</v>
      </c>
      <c r="AA515" s="23">
        <f t="shared" si="665"/>
        <v>5.545618300614515</v>
      </c>
      <c r="AB515" s="22">
        <f t="shared" si="666"/>
        <v>50.81957748089314</v>
      </c>
      <c r="AC515" s="22">
        <f t="shared" si="667"/>
        <v>45.273959180278624</v>
      </c>
      <c r="AD515" s="24">
        <f t="shared" si="668"/>
        <v>17.003787878787875</v>
      </c>
      <c r="AE515" s="23">
        <f t="shared" si="669"/>
        <v>6.312477922498689</v>
      </c>
      <c r="AF515" s="22">
        <f t="shared" si="670"/>
        <v>24.047939452120552</v>
      </c>
      <c r="AG515" s="22">
        <f t="shared" si="671"/>
        <v>17.735461529621862</v>
      </c>
    </row>
    <row r="516" spans="1:33" ht="12.75">
      <c r="A516" s="67">
        <v>20</v>
      </c>
      <c r="B516" s="21">
        <f t="shared" si="640"/>
        <v>0.6225589225589225</v>
      </c>
      <c r="C516" s="26" t="str">
        <f t="shared" si="641"/>
        <v>nc</v>
      </c>
      <c r="D516" s="25" t="str">
        <f t="shared" si="642"/>
        <v>nc</v>
      </c>
      <c r="E516" s="25" t="str">
        <f t="shared" si="643"/>
        <v>nc</v>
      </c>
      <c r="F516" s="27">
        <f t="shared" si="644"/>
        <v>2.1254734848484844</v>
      </c>
      <c r="G516" s="26" t="str">
        <f t="shared" si="645"/>
        <v>nc</v>
      </c>
      <c r="H516" s="25" t="str">
        <f t="shared" si="646"/>
        <v>nc</v>
      </c>
      <c r="I516" s="25" t="str">
        <f t="shared" si="647"/>
        <v>nc</v>
      </c>
      <c r="J516" s="27">
        <f t="shared" si="648"/>
        <v>3.022895622895623</v>
      </c>
      <c r="K516" s="26" t="str">
        <f t="shared" si="649"/>
        <v>nc</v>
      </c>
      <c r="L516" s="25" t="str">
        <f t="shared" si="650"/>
        <v>nc</v>
      </c>
      <c r="M516" s="25" t="str">
        <f t="shared" si="651"/>
        <v>nc</v>
      </c>
      <c r="N516" s="27">
        <f t="shared" si="652"/>
        <v>4.250946969696969</v>
      </c>
      <c r="O516" s="26">
        <f t="shared" si="653"/>
        <v>3.5155113224681656</v>
      </c>
      <c r="P516" s="25" t="str">
        <f t="shared" si="654"/>
        <v>infini</v>
      </c>
      <c r="Q516" s="25" t="str">
        <f t="shared" si="655"/>
        <v>infini</v>
      </c>
      <c r="R516" s="27">
        <f t="shared" si="656"/>
        <v>6.183195592286501</v>
      </c>
      <c r="S516" s="26">
        <f t="shared" si="657"/>
        <v>4.7351426592261605</v>
      </c>
      <c r="T516" s="25" t="str">
        <f t="shared" si="658"/>
        <v>infini</v>
      </c>
      <c r="U516" s="25" t="str">
        <f t="shared" si="659"/>
        <v>infini</v>
      </c>
      <c r="V516" s="27">
        <f t="shared" si="660"/>
        <v>8.501893939393938</v>
      </c>
      <c r="W516" s="26">
        <f t="shared" si="661"/>
        <v>5.979901987687982</v>
      </c>
      <c r="X516" s="25" t="str">
        <f t="shared" si="662"/>
        <v>infini</v>
      </c>
      <c r="Y516" s="25" t="str">
        <f t="shared" si="663"/>
        <v>infini</v>
      </c>
      <c r="Z516" s="27">
        <f t="shared" si="664"/>
        <v>12.366391184573002</v>
      </c>
      <c r="AA516" s="26">
        <f t="shared" si="665"/>
        <v>7.657352495535272</v>
      </c>
      <c r="AB516" s="25" t="str">
        <f t="shared" si="666"/>
        <v>infini</v>
      </c>
      <c r="AC516" s="25" t="str">
        <f t="shared" si="667"/>
        <v>infini</v>
      </c>
      <c r="AD516" s="27">
        <f t="shared" si="668"/>
        <v>17.003787878787875</v>
      </c>
      <c r="AE516" s="26">
        <f t="shared" si="669"/>
        <v>9.206966201060943</v>
      </c>
      <c r="AF516" s="25" t="str">
        <f t="shared" si="670"/>
        <v>infini</v>
      </c>
      <c r="AG516" s="25" t="str">
        <f t="shared" si="671"/>
        <v>infini</v>
      </c>
    </row>
    <row r="517" spans="1:33" ht="12.75">
      <c r="A517" s="67">
        <v>50</v>
      </c>
      <c r="B517" s="21">
        <f t="shared" si="640"/>
        <v>0.6225589225589225</v>
      </c>
      <c r="C517" s="23" t="str">
        <f t="shared" si="641"/>
        <v>nc</v>
      </c>
      <c r="D517" s="22" t="str">
        <f t="shared" si="642"/>
        <v>nc</v>
      </c>
      <c r="E517" s="22" t="str">
        <f t="shared" si="643"/>
        <v>nc</v>
      </c>
      <c r="F517" s="24">
        <f t="shared" si="644"/>
        <v>2.1254734848484844</v>
      </c>
      <c r="G517" s="23" t="str">
        <f t="shared" si="645"/>
        <v>nc</v>
      </c>
      <c r="H517" s="22" t="str">
        <f t="shared" si="646"/>
        <v>nc</v>
      </c>
      <c r="I517" s="22" t="str">
        <f t="shared" si="647"/>
        <v>nc</v>
      </c>
      <c r="J517" s="24">
        <f t="shared" si="648"/>
        <v>3.022895622895623</v>
      </c>
      <c r="K517" s="23" t="str">
        <f t="shared" si="649"/>
        <v>nc</v>
      </c>
      <c r="L517" s="22" t="str">
        <f t="shared" si="650"/>
        <v>nc</v>
      </c>
      <c r="M517" s="22" t="str">
        <f t="shared" si="651"/>
        <v>nc</v>
      </c>
      <c r="N517" s="24">
        <f t="shared" si="652"/>
        <v>4.250946969696969</v>
      </c>
      <c r="O517" s="23">
        <f t="shared" si="653"/>
        <v>3.9226996254761235</v>
      </c>
      <c r="P517" s="22" t="str">
        <f t="shared" si="654"/>
        <v>infini</v>
      </c>
      <c r="Q517" s="22" t="str">
        <f t="shared" si="655"/>
        <v>infini</v>
      </c>
      <c r="R517" s="24">
        <f t="shared" si="656"/>
        <v>6.183195592286501</v>
      </c>
      <c r="S517" s="23">
        <f t="shared" si="657"/>
        <v>5.50927902989954</v>
      </c>
      <c r="T517" s="22" t="str">
        <f t="shared" si="658"/>
        <v>infini</v>
      </c>
      <c r="U517" s="22" t="str">
        <f t="shared" si="659"/>
        <v>infini</v>
      </c>
      <c r="V517" s="24">
        <f t="shared" si="660"/>
        <v>8.501893939393938</v>
      </c>
      <c r="W517" s="23">
        <f t="shared" si="661"/>
        <v>7.274672174652805</v>
      </c>
      <c r="X517" s="22" t="str">
        <f t="shared" si="662"/>
        <v>infini</v>
      </c>
      <c r="Y517" s="22" t="str">
        <f t="shared" si="663"/>
        <v>infini</v>
      </c>
      <c r="Z517" s="24">
        <f t="shared" si="664"/>
        <v>12.366391184573002</v>
      </c>
      <c r="AA517" s="23">
        <f t="shared" si="665"/>
        <v>9.924969529746585</v>
      </c>
      <c r="AB517" s="22" t="str">
        <f t="shared" si="666"/>
        <v>infini</v>
      </c>
      <c r="AC517" s="22" t="str">
        <f t="shared" si="667"/>
        <v>infini</v>
      </c>
      <c r="AD517" s="24">
        <f t="shared" si="668"/>
        <v>17.003787878787875</v>
      </c>
      <c r="AE517" s="23">
        <f t="shared" si="669"/>
        <v>12.701377237864397</v>
      </c>
      <c r="AF517" s="22" t="str">
        <f t="shared" si="670"/>
        <v>infini</v>
      </c>
      <c r="AG517" s="22" t="str">
        <f t="shared" si="671"/>
        <v>infini</v>
      </c>
    </row>
    <row r="518" spans="1:33" ht="12.75">
      <c r="A518" s="67">
        <v>100</v>
      </c>
      <c r="B518" s="21">
        <f t="shared" si="640"/>
        <v>0.6225589225589225</v>
      </c>
      <c r="C518" s="26" t="str">
        <f t="shared" si="641"/>
        <v>nc</v>
      </c>
      <c r="D518" s="25" t="str">
        <f t="shared" si="642"/>
        <v>nc</v>
      </c>
      <c r="E518" s="25" t="str">
        <f t="shared" si="643"/>
        <v>nc</v>
      </c>
      <c r="F518" s="27">
        <f t="shared" si="644"/>
        <v>2.1254734848484844</v>
      </c>
      <c r="G518" s="26" t="str">
        <f t="shared" si="645"/>
        <v>nc</v>
      </c>
      <c r="H518" s="25" t="str">
        <f t="shared" si="646"/>
        <v>nc</v>
      </c>
      <c r="I518" s="25" t="str">
        <f t="shared" si="647"/>
        <v>nc</v>
      </c>
      <c r="J518" s="27">
        <f t="shared" si="648"/>
        <v>3.022895622895623</v>
      </c>
      <c r="K518" s="26" t="str">
        <f t="shared" si="649"/>
        <v>nc</v>
      </c>
      <c r="L518" s="25" t="str">
        <f t="shared" si="650"/>
        <v>nc</v>
      </c>
      <c r="M518" s="25" t="str">
        <f t="shared" si="651"/>
        <v>nc</v>
      </c>
      <c r="N518" s="27">
        <f t="shared" si="652"/>
        <v>4.250946969696969</v>
      </c>
      <c r="O518" s="26">
        <f t="shared" si="653"/>
        <v>4.0802322174772305</v>
      </c>
      <c r="P518" s="25" t="str">
        <f t="shared" si="654"/>
        <v>infini</v>
      </c>
      <c r="Q518" s="25" t="str">
        <f t="shared" si="655"/>
        <v>infini</v>
      </c>
      <c r="R518" s="27">
        <f t="shared" si="656"/>
        <v>6.183195592286501</v>
      </c>
      <c r="S518" s="26">
        <f t="shared" si="657"/>
        <v>5.8268161214931</v>
      </c>
      <c r="T518" s="25" t="str">
        <f t="shared" si="658"/>
        <v>infini</v>
      </c>
      <c r="U518" s="25" t="str">
        <f t="shared" si="659"/>
        <v>infini</v>
      </c>
      <c r="V518" s="27">
        <f t="shared" si="660"/>
        <v>8.501893939393938</v>
      </c>
      <c r="W518" s="26">
        <f t="shared" si="661"/>
        <v>7.840551717739298</v>
      </c>
      <c r="X518" s="25" t="str">
        <f t="shared" si="662"/>
        <v>infini</v>
      </c>
      <c r="Y518" s="25" t="str">
        <f t="shared" si="663"/>
        <v>infini</v>
      </c>
      <c r="Z518" s="27">
        <f t="shared" si="664"/>
        <v>12.366391184573002</v>
      </c>
      <c r="AA518" s="26">
        <f t="shared" si="665"/>
        <v>11.011984173848147</v>
      </c>
      <c r="AB518" s="25" t="str">
        <f t="shared" si="666"/>
        <v>infini</v>
      </c>
      <c r="AC518" s="25" t="str">
        <f t="shared" si="667"/>
        <v>infini</v>
      </c>
      <c r="AD518" s="27">
        <f t="shared" si="668"/>
        <v>17.003787878787875</v>
      </c>
      <c r="AE518" s="26">
        <f t="shared" si="669"/>
        <v>14.541008169656019</v>
      </c>
      <c r="AF518" s="25" t="str">
        <f t="shared" si="670"/>
        <v>infini</v>
      </c>
      <c r="AG518" s="25" t="str">
        <f t="shared" si="671"/>
        <v>infini</v>
      </c>
    </row>
    <row r="519" spans="1:33" ht="12.75">
      <c r="A519" s="67">
        <v>200</v>
      </c>
      <c r="B519" s="21">
        <f t="shared" si="640"/>
        <v>0.6225589225589225</v>
      </c>
      <c r="C519" s="23" t="str">
        <f t="shared" si="641"/>
        <v>nc</v>
      </c>
      <c r="D519" s="22" t="str">
        <f t="shared" si="642"/>
        <v>nc</v>
      </c>
      <c r="E519" s="22" t="str">
        <f t="shared" si="643"/>
        <v>nc</v>
      </c>
      <c r="F519" s="24">
        <f t="shared" si="644"/>
        <v>2.1254734848484844</v>
      </c>
      <c r="G519" s="23" t="str">
        <f t="shared" si="645"/>
        <v>nc</v>
      </c>
      <c r="H519" s="22" t="str">
        <f t="shared" si="646"/>
        <v>nc</v>
      </c>
      <c r="I519" s="22" t="str">
        <f t="shared" si="647"/>
        <v>nc</v>
      </c>
      <c r="J519" s="24">
        <f t="shared" si="648"/>
        <v>3.022895622895623</v>
      </c>
      <c r="K519" s="23" t="str">
        <f t="shared" si="649"/>
        <v>nc</v>
      </c>
      <c r="L519" s="22" t="str">
        <f t="shared" si="650"/>
        <v>nc</v>
      </c>
      <c r="M519" s="22" t="str">
        <f t="shared" si="651"/>
        <v>nc</v>
      </c>
      <c r="N519" s="24">
        <f t="shared" si="652"/>
        <v>4.250946969696969</v>
      </c>
      <c r="O519" s="23">
        <f t="shared" si="653"/>
        <v>4.163840529860904</v>
      </c>
      <c r="P519" s="22" t="str">
        <f t="shared" si="654"/>
        <v>infini</v>
      </c>
      <c r="Q519" s="22" t="str">
        <f t="shared" si="655"/>
        <v>infini</v>
      </c>
      <c r="R519" s="24">
        <f t="shared" si="656"/>
        <v>6.183195592286501</v>
      </c>
      <c r="S519" s="23">
        <f t="shared" si="657"/>
        <v>5.999718338016806</v>
      </c>
      <c r="T519" s="22" t="str">
        <f t="shared" si="658"/>
        <v>infini</v>
      </c>
      <c r="U519" s="22" t="str">
        <f t="shared" si="659"/>
        <v>infini</v>
      </c>
      <c r="V519" s="24">
        <f t="shared" si="660"/>
        <v>8.501893939393938</v>
      </c>
      <c r="W519" s="23">
        <f t="shared" si="661"/>
        <v>8.157841308342558</v>
      </c>
      <c r="X519" s="22" t="str">
        <f t="shared" si="662"/>
        <v>infini</v>
      </c>
      <c r="Y519" s="22" t="str">
        <f t="shared" si="663"/>
        <v>infini</v>
      </c>
      <c r="Z519" s="24">
        <f t="shared" si="664"/>
        <v>12.366391184573002</v>
      </c>
      <c r="AA519" s="23">
        <f t="shared" si="665"/>
        <v>11.649954449300957</v>
      </c>
      <c r="AB519" s="22" t="str">
        <f t="shared" si="666"/>
        <v>infini</v>
      </c>
      <c r="AC519" s="22" t="str">
        <f t="shared" si="667"/>
        <v>infini</v>
      </c>
      <c r="AD519" s="24">
        <f t="shared" si="668"/>
        <v>17.003787878787875</v>
      </c>
      <c r="AE519" s="23">
        <f t="shared" si="669"/>
        <v>15.676260393685409</v>
      </c>
      <c r="AF519" s="22" t="str">
        <f t="shared" si="670"/>
        <v>infini</v>
      </c>
      <c r="AG519" s="22" t="str">
        <f t="shared" si="671"/>
        <v>infini</v>
      </c>
    </row>
    <row r="520" spans="1:33" ht="12.75">
      <c r="A520" s="29" t="s">
        <v>68</v>
      </c>
      <c r="C520" s="21" t="str">
        <f>IF(OR($C$187/$C$5&lt;2*$C$2,$C$2*1000&lt;$C$5),"nc",B519)</f>
        <v>nc</v>
      </c>
      <c r="D520" s="19" t="str">
        <f>IF(OR($C$187/$C$5&lt;2*$C$2,$C$2*1000&lt;$C$5),"nc","infini")</f>
        <v>nc</v>
      </c>
      <c r="E520" s="19" t="str">
        <f>IF(OR($C$187/$C$5&lt;2*$C$2,$C$2*1000&lt;$C$5),"nc","infini")</f>
        <v>nc</v>
      </c>
      <c r="G520" s="21" t="str">
        <f>IF(OR($C$187/$G$5&lt;2*$C$2,$C$2*1000&lt;$G$5),"nc",F519)</f>
        <v>nc</v>
      </c>
      <c r="H520" s="19" t="str">
        <f>IF(OR($C$187/$G$5&lt;2*$C$2,$C$2*1000&lt;$G$5),"nc","infini")</f>
        <v>nc</v>
      </c>
      <c r="I520" s="19" t="str">
        <f>IF(OR($C$187/$G$5&lt;2*$C$2,$C$2*1000&lt;$G$5),"nc","infini")</f>
        <v>nc</v>
      </c>
      <c r="K520" s="21" t="str">
        <f>IF(OR($C$187/$K$5&lt;2*$C$2,$C$2*1000&lt;$K$5),"nc",J519)</f>
        <v>nc</v>
      </c>
      <c r="L520" s="19" t="str">
        <f>IF(OR($C$187/$K$5&lt;2*$C$2,$C$2*1000&lt;$K$5),"nc","infini")</f>
        <v>nc</v>
      </c>
      <c r="M520" s="19" t="str">
        <f>IF(OR($C$187/$K$5&lt;2*$C$2,$C$2*1000&lt;$K$5),"nc","infini")</f>
        <v>nc</v>
      </c>
      <c r="O520" s="21">
        <f>IF(OR($C$187/$O$5&lt;2*$C$2,$C$2*1000&lt;$O$5),"nc",N519)</f>
        <v>4.250946969696969</v>
      </c>
      <c r="P520" s="19" t="str">
        <f>IF(OR($C$187/$O$5&lt;2*$C$2,$C$2*1000&lt;$O$5),"nc","infini")</f>
        <v>infini</v>
      </c>
      <c r="Q520" s="19" t="str">
        <f>IF(OR($C$187/$O$5&lt;2*$C$2,$C$2*1000&lt;$O$5),"nc","infini")</f>
        <v>infini</v>
      </c>
      <c r="S520" s="21">
        <f>IF(OR($C$187/$S$5&lt;2*$C$2,$C$2*1000&lt;$S$5),"nc",R519)</f>
        <v>6.183195592286501</v>
      </c>
      <c r="T520" s="19" t="str">
        <f>IF(OR($C$187/$S$5&lt;2*$C$2,$C$2*1000&lt;$S$5),"nc","infini")</f>
        <v>infini</v>
      </c>
      <c r="U520" s="19" t="str">
        <f>IF(OR($C$187/$S$5&lt;2*$C$2,$C$2*1000&lt;$S$5),"nc","infini")</f>
        <v>infini</v>
      </c>
      <c r="W520" s="21">
        <f>IF(OR($C$187/$W$5&lt;2*$C$2,$C$2*1000&lt;$W$5),"nc",V519)</f>
        <v>8.501893939393938</v>
      </c>
      <c r="X520" s="19" t="str">
        <f>IF(OR($C$187/$W$5&lt;2*$C$2,$C$2*1000&lt;$W$5),"nc","infini")</f>
        <v>infini</v>
      </c>
      <c r="Y520" s="19" t="str">
        <f>IF(OR($C$187/$W$5&lt;2*$C$2,$C$2*1000&lt;$W$5),"nc","infini")</f>
        <v>infini</v>
      </c>
      <c r="AA520" s="21">
        <f>IF(OR($C$187/$AA$5&lt;2*$C$2,$C$2*1000&lt;$AA$5),"nc",Z519)</f>
        <v>12.366391184573002</v>
      </c>
      <c r="AB520" s="19" t="str">
        <f>IF(OR($C$187/$AA$5&lt;2*$C$2,$C$2*1000&lt;$AA$5),"nc","infini")</f>
        <v>infini</v>
      </c>
      <c r="AC520" s="19" t="str">
        <f>IF(OR($C$187/$AA$5&lt;2*$C$2,$C$2*1000&lt;$AA$5),"nc","infini")</f>
        <v>infini</v>
      </c>
      <c r="AE520" s="21">
        <f>IF(OR($C$187/$AE$5&lt;2*$C$2,$C$2*1000&lt;$AE$5),"nc",AD519)</f>
        <v>17.003787878787875</v>
      </c>
      <c r="AF520" s="19" t="str">
        <f>IF(OR($C$187/$AE$5&lt;2*$C$2,$C$2*1000&lt;$AE$5),"nc","infini")</f>
        <v>infini</v>
      </c>
      <c r="AG520" s="19" t="str">
        <f>IF(OR($C$187/$AE$5&lt;2*$C$2,$C$2*1000&lt;$AE$5),"nc","infini")</f>
        <v>infini</v>
      </c>
    </row>
    <row r="523" spans="1:7" ht="26.25">
      <c r="A523" s="57" t="s">
        <v>61</v>
      </c>
      <c r="C523" s="58">
        <f>Résultats!L36</f>
        <v>84</v>
      </c>
      <c r="D523" s="59" t="s">
        <v>60</v>
      </c>
      <c r="F523" s="60" t="s">
        <v>112</v>
      </c>
      <c r="G523" s="28"/>
    </row>
    <row r="524" ht="12.75">
      <c r="A524" s="57"/>
    </row>
    <row r="525" spans="1:31" ht="12.75">
      <c r="A525" s="57" t="s">
        <v>62</v>
      </c>
      <c r="C525" s="61">
        <v>90</v>
      </c>
      <c r="G525" s="61">
        <v>64</v>
      </c>
      <c r="K525" s="61">
        <v>45</v>
      </c>
      <c r="O525" s="61">
        <v>32</v>
      </c>
      <c r="S525" s="61">
        <v>22</v>
      </c>
      <c r="W525" s="61">
        <v>16</v>
      </c>
      <c r="AA525" s="61">
        <v>11</v>
      </c>
      <c r="AE525" s="61">
        <v>8</v>
      </c>
    </row>
    <row r="526" spans="1:33" ht="240.75">
      <c r="A526" s="57" t="s">
        <v>63</v>
      </c>
      <c r="B526" s="62" t="s">
        <v>64</v>
      </c>
      <c r="C526" s="62" t="s">
        <v>65</v>
      </c>
      <c r="D526" s="63" t="s">
        <v>66</v>
      </c>
      <c r="E526" s="63" t="s">
        <v>67</v>
      </c>
      <c r="F526" s="64" t="s">
        <v>64</v>
      </c>
      <c r="G526" s="62" t="s">
        <v>65</v>
      </c>
      <c r="H526" s="63" t="s">
        <v>66</v>
      </c>
      <c r="I526" s="63" t="s">
        <v>67</v>
      </c>
      <c r="J526" s="64" t="s">
        <v>64</v>
      </c>
      <c r="K526" s="62" t="s">
        <v>65</v>
      </c>
      <c r="L526" s="63" t="s">
        <v>66</v>
      </c>
      <c r="M526" s="63" t="s">
        <v>67</v>
      </c>
      <c r="N526" s="64" t="s">
        <v>64</v>
      </c>
      <c r="O526" s="62" t="s">
        <v>65</v>
      </c>
      <c r="P526" s="63" t="s">
        <v>66</v>
      </c>
      <c r="Q526" s="63" t="s">
        <v>67</v>
      </c>
      <c r="R526" s="64" t="s">
        <v>64</v>
      </c>
      <c r="S526" s="62" t="s">
        <v>65</v>
      </c>
      <c r="T526" s="63" t="s">
        <v>66</v>
      </c>
      <c r="U526" s="63" t="s">
        <v>67</v>
      </c>
      <c r="V526" s="64" t="s">
        <v>64</v>
      </c>
      <c r="W526" s="62" t="s">
        <v>65</v>
      </c>
      <c r="X526" s="63" t="s">
        <v>66</v>
      </c>
      <c r="Y526" s="63" t="s">
        <v>67</v>
      </c>
      <c r="Z526" s="64" t="s">
        <v>64</v>
      </c>
      <c r="AA526" s="62" t="s">
        <v>65</v>
      </c>
      <c r="AB526" s="63" t="s">
        <v>66</v>
      </c>
      <c r="AC526" s="63" t="s">
        <v>67</v>
      </c>
      <c r="AD526" s="64" t="s">
        <v>64</v>
      </c>
      <c r="AE526" s="62" t="s">
        <v>65</v>
      </c>
      <c r="AF526" s="63" t="s">
        <v>66</v>
      </c>
      <c r="AG526" s="63" t="s">
        <v>67</v>
      </c>
    </row>
    <row r="527" spans="1:33" ht="12.75">
      <c r="A527" s="65">
        <v>0.5</v>
      </c>
      <c r="B527" s="21">
        <f aca="true" t="shared" si="672" ref="B527:B543">($C$3*($C$3/C$5))/$C$2/1000</f>
        <v>0.6225589225589225</v>
      </c>
      <c r="C527" s="23" t="str">
        <f aca="true" t="shared" si="673" ref="C527:C543">IF(OR($C$523/$C$5&lt;2*$C$2,$C$2*1000&lt;$C$5),"nc",($B527*$A527)/($B527+($A527-$C$523/1000)))</f>
        <v>nc</v>
      </c>
      <c r="D527" s="22" t="str">
        <f aca="true" t="shared" si="674" ref="D527:D543">IF(OR($C$523/$C$5&lt;2*$C$2,$C$2*1000&lt;$C$5),"nc",IF(($B527*$A527)/($B527-($A527-$C$523/1000))&lt;=0,"infini",($B527*$A527)/($B527-($A527-$C$523/1000))))</f>
        <v>nc</v>
      </c>
      <c r="E527" s="22" t="str">
        <f aca="true" t="shared" si="675" ref="E527:E543">IF(OR(C527="nc",D527="nc"),"nc",IF(D527="infini","infini",D527-C527))</f>
        <v>nc</v>
      </c>
      <c r="F527" s="24">
        <f aca="true" t="shared" si="676" ref="F527:F543">($C$523*($C$523/G$5))/$C$2/1000</f>
        <v>3.3409090909090904</v>
      </c>
      <c r="G527" s="23" t="str">
        <f aca="true" t="shared" si="677" ref="G527:G543">IF(OR($C$523/$G$5&lt;2*$C$2,$C$2*1000&lt;$G$5),"nc",($F527*$A527)/($F527+($A527-$C$523/1000)))</f>
        <v>nc</v>
      </c>
      <c r="H527" s="22" t="str">
        <f aca="true" t="shared" si="678" ref="H527:H543">IF(OR($C$523/$G$5&lt;2*$C$2,$C$2*1000&lt;$G$5),"nc",IF(($F527*$A527)/($F527-($A527-$C$523/1000))&lt;=0,"infini",($F527*$A527)/($F527-($A527-$C$523/1000))))</f>
        <v>nc</v>
      </c>
      <c r="I527" s="22" t="str">
        <f aca="true" t="shared" si="679" ref="I527:I543">IF(OR($C$523/$G$5&lt;2*$C$2,$C$2*1000&lt;$G$5),"nc",IF(H527="infini","infini",H527-G527))</f>
        <v>nc</v>
      </c>
      <c r="J527" s="24">
        <f aca="true" t="shared" si="680" ref="J527:J543">($C$523*($C$523/K$5))/$C$2/1000</f>
        <v>4.751515151515152</v>
      </c>
      <c r="K527" s="23" t="str">
        <f aca="true" t="shared" si="681" ref="K527:K543">IF(OR($C$523/$K$5&lt;2*$C$2,$C$2*1000&lt;$K$5),"nc",($J527*$A527)/($J527+($A527-$C$523/1000)))</f>
        <v>nc</v>
      </c>
      <c r="L527" s="22" t="str">
        <f aca="true" t="shared" si="682" ref="L527:L543">IF(OR($C$523/$K$5&lt;2*$C$2,$C$2*1000&lt;$K$5),"nc",IF(($J527*$A527)/($J527-($A527-$C$523/1000))&lt;=0,"infini",($J527*$A527)/($J527-($A527-$C$523/1000))))</f>
        <v>nc</v>
      </c>
      <c r="M527" s="22" t="str">
        <f aca="true" t="shared" si="683" ref="M527:M543">IF(OR($C$523/$K$5&lt;2*$C$2,$C$2*1000&lt;$K$5),"nc",IF(L527="infini","infini",L527-K527))</f>
        <v>nc</v>
      </c>
      <c r="N527" s="24">
        <f aca="true" t="shared" si="684" ref="N527:N543">($C$523*($C$523/O$5))/$C$2/1000</f>
        <v>6.681818181818181</v>
      </c>
      <c r="O527" s="23">
        <f aca="true" t="shared" si="685" ref="O527:O543">IF(OR($C$523/$O$5&lt;2*$C$2,$C$2*1000&lt;$O$5),"nc",($N527*$A527)/($N527+($A527-$C$523/1000)))</f>
        <v>0.4706952200420103</v>
      </c>
      <c r="P527" s="22">
        <f aca="true" t="shared" si="686" ref="P527:P543">IF(OR($C$523/$O$5&lt;2*$C$2,$C$2*1000&lt;$O$5),"nc",IF(($N527*$A527)/($N527-($A527-$C$523/1000))&lt;=0,"infini",($N527*$A527)/($N527-($A527-$C$523/1000))))</f>
        <v>0.5331959839823575</v>
      </c>
      <c r="Q527" s="22">
        <f aca="true" t="shared" si="687" ref="Q527:Q543">IF(OR($C$523/$O$5&lt;2*$C$2,$C$2*1000&lt;$O$5),"nc",IF(P527="infini","infini",P527-O527))</f>
        <v>0.06250076394034715</v>
      </c>
      <c r="R527" s="24">
        <f aca="true" t="shared" si="688" ref="R527:R543">($C$523*($C$523/S$5))/$C$2/1000</f>
        <v>9.719008264462811</v>
      </c>
      <c r="S527" s="23">
        <f aca="true" t="shared" si="689" ref="S527:S543">IF(OR($C$523/$S$5&lt;2*$C$2,$C$2*1000&lt;$S$5),"nc",($R527*$A527)/($R527+($A527-$C$523/1000)))</f>
        <v>0.4794770764292983</v>
      </c>
      <c r="T527" s="22">
        <f aca="true" t="shared" si="690" ref="T527:T543">IF(OR($C$523/$S$5&lt;2*$C$2,$C$2*1000&lt;$S$5),"nc",IF(($R527*$A527)/($R527-($A527-$C$523/1000))&lt;=0,"infini",($R527*$A527)/($R527-($A527-$C$523/1000))))</f>
        <v>0.5223583591551297</v>
      </c>
      <c r="U527" s="22">
        <f aca="true" t="shared" si="691" ref="U527:U543">IF(OR($C$523/$S$5&lt;2*$C$2,$C$2*1000&lt;$S$5),"nc",IF(T527="infini","infini",T527-S527))</f>
        <v>0.042881282725831416</v>
      </c>
      <c r="V527" s="24">
        <f aca="true" t="shared" si="692" ref="V527:V543">($C$523*($C$523/W$5))/$C$2/1000</f>
        <v>13.363636363636362</v>
      </c>
      <c r="W527" s="23">
        <f aca="true" t="shared" si="693" ref="W527:W543">IF(OR($C$523/$W$5&lt;2*$C$2,$C$2*1000&lt;$W$5),"nc",($V527*$A527)/($V527+($A527-$C$523/1000)))</f>
        <v>0.484905262046762</v>
      </c>
      <c r="X527" s="22">
        <f aca="true" t="shared" si="694" ref="X527:X543">IF(OR($C$523/$W$5&lt;2*$C$2,$C$2*1000&lt;$W$5),"nc",IF(($V527*$A527)/($V527-($A527-$C$523/1000))&lt;=0,"infini",($V527*$A527)/($V527-($A527-$C$523/1000))))</f>
        <v>0.516064708195248</v>
      </c>
      <c r="Y527" s="22">
        <f aca="true" t="shared" si="695" ref="Y527:Y543">IF(OR($C$523/$W$5&lt;2*$C$2,$C$2*1000&lt;$W$5),"nc",IF(X527="infini","infini",X527-W527))</f>
        <v>0.03115944614848598</v>
      </c>
      <c r="Z527" s="24">
        <f aca="true" t="shared" si="696" ref="Z527:Z543">($C$523*($C$523/AA$5))/$C$2/1000</f>
        <v>19.438016528925623</v>
      </c>
      <c r="AA527" s="23">
        <f aca="true" t="shared" si="697" ref="AA527:AA543">IF(OR($C$523/$AA$5&lt;2*$C$2,$C$2*1000&lt;$AA$5),"nc",($Z527*$A527)/($Z527+($A527-$C$523/1000)))</f>
        <v>0.4895235304303811</v>
      </c>
      <c r="AB527" s="22">
        <f aca="true" t="shared" si="698" ref="AB527:AB543">IF(OR($C$523/$AA$5&lt;2*$C$2,$C$2*1000&lt;$AA$5),"nc",IF(($Z527*$A527)/($Z527-($A527-$C$523/1000))&lt;=0,"infini",($Z527*$A527)/($Z527-($A527-$C$523/1000))))</f>
        <v>0.5109346976795918</v>
      </c>
      <c r="AC527" s="22">
        <f aca="true" t="shared" si="699" ref="AC527:AC543">IF(OR($C$523/$AA$5&lt;2*$C$2,$C$2*1000&lt;$AA$5),"nc",IF(AB527="infini","infini",AB527-AA527))</f>
        <v>0.02141116724921066</v>
      </c>
      <c r="AD527" s="24">
        <f aca="true" t="shared" si="700" ref="AD527:AD543">($C$523*($C$523/AE$5))/$C$2/1000</f>
        <v>26.727272727272723</v>
      </c>
      <c r="AE527" s="23">
        <f aca="true" t="shared" si="701" ref="AE527:AE543">IF(OR($C$523/$AE$5&lt;2*$C$2,$C$2*1000&lt;$AE$5),"nc",($AD527*$A527)/($AD527+($A527-$C$523/1000)))</f>
        <v>0.49233695943411393</v>
      </c>
      <c r="AF527" s="22">
        <f aca="true" t="shared" si="702" ref="AF527:AF543">IF(OR($C$523/$AE$5&lt;2*$C$2,$C$2*1000&lt;$AE$5),"nc",IF(($AD527*$A527)/($AD527-($A527-$C$523/1000))&lt;=0,"infini",($AD527*$A527)/($AD527-($A527-$C$523/1000))))</f>
        <v>0.5079053568467025</v>
      </c>
      <c r="AG527" s="22">
        <f aca="true" t="shared" si="703" ref="AG527:AG543">IF(OR($C$523/$AE$5&lt;2*$C$2,$C$2*1000&lt;$AE$5),"nc",IF(AF527="infini","infini",AF527-AE527))</f>
        <v>0.01556839741258853</v>
      </c>
    </row>
    <row r="528" spans="1:33" ht="12.75">
      <c r="A528" s="67">
        <v>0.75</v>
      </c>
      <c r="B528" s="21">
        <f t="shared" si="672"/>
        <v>0.6225589225589225</v>
      </c>
      <c r="C528" s="26" t="str">
        <f t="shared" si="673"/>
        <v>nc</v>
      </c>
      <c r="D528" s="25" t="str">
        <f t="shared" si="674"/>
        <v>nc</v>
      </c>
      <c r="E528" s="25" t="str">
        <f t="shared" si="675"/>
        <v>nc</v>
      </c>
      <c r="F528" s="27">
        <f t="shared" si="676"/>
        <v>3.3409090909090904</v>
      </c>
      <c r="G528" s="26" t="str">
        <f t="shared" si="677"/>
        <v>nc</v>
      </c>
      <c r="H528" s="25" t="str">
        <f t="shared" si="678"/>
        <v>nc</v>
      </c>
      <c r="I528" s="25" t="str">
        <f t="shared" si="679"/>
        <v>nc</v>
      </c>
      <c r="J528" s="27">
        <f t="shared" si="680"/>
        <v>4.751515151515152</v>
      </c>
      <c r="K528" s="26" t="str">
        <f t="shared" si="681"/>
        <v>nc</v>
      </c>
      <c r="L528" s="25" t="str">
        <f t="shared" si="682"/>
        <v>nc</v>
      </c>
      <c r="M528" s="25" t="str">
        <f t="shared" si="683"/>
        <v>nc</v>
      </c>
      <c r="N528" s="27">
        <f t="shared" si="684"/>
        <v>6.681818181818181</v>
      </c>
      <c r="O528" s="26">
        <f t="shared" si="685"/>
        <v>0.6820206369237621</v>
      </c>
      <c r="P528" s="25">
        <f t="shared" si="686"/>
        <v>0.833031099827727</v>
      </c>
      <c r="Q528" s="25">
        <f t="shared" si="687"/>
        <v>0.15101046290396491</v>
      </c>
      <c r="R528" s="27">
        <f t="shared" si="688"/>
        <v>9.719008264462811</v>
      </c>
      <c r="S528" s="26">
        <f t="shared" si="689"/>
        <v>0.7019018196924046</v>
      </c>
      <c r="T528" s="25">
        <f t="shared" si="690"/>
        <v>0.8051750297147928</v>
      </c>
      <c r="U528" s="25">
        <f t="shared" si="691"/>
        <v>0.1032732100223882</v>
      </c>
      <c r="V528" s="27">
        <f t="shared" si="692"/>
        <v>13.363636363636362</v>
      </c>
      <c r="W528" s="26">
        <f t="shared" si="693"/>
        <v>0.7143967963920532</v>
      </c>
      <c r="X528" s="25">
        <f t="shared" si="694"/>
        <v>0.789338029984106</v>
      </c>
      <c r="Y528" s="25">
        <f t="shared" si="695"/>
        <v>0.07494123359205274</v>
      </c>
      <c r="Z528" s="27">
        <f t="shared" si="696"/>
        <v>19.438016528925623</v>
      </c>
      <c r="AA528" s="26">
        <f t="shared" si="697"/>
        <v>0.7251542185969992</v>
      </c>
      <c r="AB528" s="25">
        <f t="shared" si="698"/>
        <v>0.7766087556033379</v>
      </c>
      <c r="AC528" s="25">
        <f t="shared" si="699"/>
        <v>0.05145453700633862</v>
      </c>
      <c r="AD528" s="27">
        <f t="shared" si="700"/>
        <v>26.727272727272723</v>
      </c>
      <c r="AE528" s="26">
        <f t="shared" si="701"/>
        <v>0.731765596065391</v>
      </c>
      <c r="AF528" s="25">
        <f t="shared" si="702"/>
        <v>0.7691663701626238</v>
      </c>
      <c r="AG528" s="25">
        <f t="shared" si="703"/>
        <v>0.03740077409723275</v>
      </c>
    </row>
    <row r="529" spans="1:33" ht="12.75">
      <c r="A529" s="67">
        <v>1</v>
      </c>
      <c r="B529" s="21">
        <f t="shared" si="672"/>
        <v>0.6225589225589225</v>
      </c>
      <c r="C529" s="23" t="str">
        <f t="shared" si="673"/>
        <v>nc</v>
      </c>
      <c r="D529" s="22" t="str">
        <f t="shared" si="674"/>
        <v>nc</v>
      </c>
      <c r="E529" s="22" t="str">
        <f t="shared" si="675"/>
        <v>nc</v>
      </c>
      <c r="F529" s="24">
        <f t="shared" si="676"/>
        <v>3.3409090909090904</v>
      </c>
      <c r="G529" s="23" t="str">
        <f t="shared" si="677"/>
        <v>nc</v>
      </c>
      <c r="H529" s="22" t="str">
        <f t="shared" si="678"/>
        <v>nc</v>
      </c>
      <c r="I529" s="22" t="str">
        <f t="shared" si="679"/>
        <v>nc</v>
      </c>
      <c r="J529" s="24">
        <f t="shared" si="680"/>
        <v>4.751515151515152</v>
      </c>
      <c r="K529" s="23" t="str">
        <f t="shared" si="681"/>
        <v>nc</v>
      </c>
      <c r="L529" s="22" t="str">
        <f t="shared" si="682"/>
        <v>nc</v>
      </c>
      <c r="M529" s="22" t="str">
        <f t="shared" si="683"/>
        <v>nc</v>
      </c>
      <c r="N529" s="24">
        <f t="shared" si="684"/>
        <v>6.681818181818181</v>
      </c>
      <c r="O529" s="23">
        <f t="shared" si="685"/>
        <v>0.8794390734182062</v>
      </c>
      <c r="P529" s="22">
        <f t="shared" si="686"/>
        <v>1.158867305751766</v>
      </c>
      <c r="Q529" s="22">
        <f t="shared" si="687"/>
        <v>0.27942823233355985</v>
      </c>
      <c r="R529" s="24">
        <f t="shared" si="688"/>
        <v>9.719008264462811</v>
      </c>
      <c r="S529" s="23">
        <f t="shared" si="689"/>
        <v>0.91386936641499</v>
      </c>
      <c r="T529" s="22">
        <f t="shared" si="690"/>
        <v>1.1040553379573474</v>
      </c>
      <c r="U529" s="22">
        <f t="shared" si="691"/>
        <v>0.1901859715423575</v>
      </c>
      <c r="V529" s="24">
        <f t="shared" si="692"/>
        <v>13.363636363636362</v>
      </c>
      <c r="W529" s="23">
        <f t="shared" si="693"/>
        <v>0.9358527082431434</v>
      </c>
      <c r="X529" s="22">
        <f t="shared" si="694"/>
        <v>1.073588267944261</v>
      </c>
      <c r="Y529" s="22">
        <f t="shared" si="695"/>
        <v>0.13773555970111762</v>
      </c>
      <c r="Z529" s="24">
        <f t="shared" si="696"/>
        <v>19.438016528925623</v>
      </c>
      <c r="AA529" s="23">
        <f t="shared" si="697"/>
        <v>0.9549965974185857</v>
      </c>
      <c r="AB529" s="22">
        <f t="shared" si="698"/>
        <v>1.049454658382876</v>
      </c>
      <c r="AC529" s="22">
        <f t="shared" si="699"/>
        <v>0.09445806096429044</v>
      </c>
      <c r="AD529" s="24">
        <f t="shared" si="700"/>
        <v>26.727272727272723</v>
      </c>
      <c r="AE529" s="23">
        <f t="shared" si="701"/>
        <v>0.9668635472710769</v>
      </c>
      <c r="AF529" s="22">
        <f t="shared" si="702"/>
        <v>1.035488370127217</v>
      </c>
      <c r="AG529" s="22">
        <f t="shared" si="703"/>
        <v>0.06862482285614013</v>
      </c>
    </row>
    <row r="530" spans="1:33" ht="12.75">
      <c r="A530" s="67">
        <v>1.25</v>
      </c>
      <c r="B530" s="21">
        <f t="shared" si="672"/>
        <v>0.6225589225589225</v>
      </c>
      <c r="C530" s="26" t="str">
        <f t="shared" si="673"/>
        <v>nc</v>
      </c>
      <c r="D530" s="25" t="str">
        <f t="shared" si="674"/>
        <v>nc</v>
      </c>
      <c r="E530" s="25" t="str">
        <f t="shared" si="675"/>
        <v>nc</v>
      </c>
      <c r="F530" s="27">
        <f t="shared" si="676"/>
        <v>3.3409090909090904</v>
      </c>
      <c r="G530" s="26" t="str">
        <f t="shared" si="677"/>
        <v>nc</v>
      </c>
      <c r="H530" s="25" t="str">
        <f t="shared" si="678"/>
        <v>nc</v>
      </c>
      <c r="I530" s="25" t="str">
        <f t="shared" si="679"/>
        <v>nc</v>
      </c>
      <c r="J530" s="27">
        <f t="shared" si="680"/>
        <v>4.751515151515152</v>
      </c>
      <c r="K530" s="26" t="str">
        <f t="shared" si="681"/>
        <v>nc</v>
      </c>
      <c r="L530" s="25" t="str">
        <f t="shared" si="682"/>
        <v>nc</v>
      </c>
      <c r="M530" s="25" t="str">
        <f t="shared" si="683"/>
        <v>nc</v>
      </c>
      <c r="N530" s="27">
        <f t="shared" si="684"/>
        <v>6.681818181818181</v>
      </c>
      <c r="O530" s="26">
        <f t="shared" si="685"/>
        <v>1.064279591316637</v>
      </c>
      <c r="P530" s="25">
        <f t="shared" si="686"/>
        <v>1.5142400369186142</v>
      </c>
      <c r="Q530" s="25">
        <f t="shared" si="687"/>
        <v>0.44996044560197723</v>
      </c>
      <c r="R530" s="27">
        <f t="shared" si="688"/>
        <v>9.719008264462811</v>
      </c>
      <c r="S530" s="26">
        <f t="shared" si="689"/>
        <v>1.116100239468038</v>
      </c>
      <c r="T530" s="25">
        <f t="shared" si="690"/>
        <v>1.4204078793020485</v>
      </c>
      <c r="U530" s="25">
        <f t="shared" si="691"/>
        <v>0.30430763983401055</v>
      </c>
      <c r="V530" s="27">
        <f t="shared" si="692"/>
        <v>13.363636363636362</v>
      </c>
      <c r="W530" s="26">
        <f t="shared" si="693"/>
        <v>1.1496877854666951</v>
      </c>
      <c r="X530" s="25">
        <f t="shared" si="694"/>
        <v>1.369490363259648</v>
      </c>
      <c r="Y530" s="25">
        <f t="shared" si="695"/>
        <v>0.21980257779295287</v>
      </c>
      <c r="Z530" s="27">
        <f t="shared" si="696"/>
        <v>19.438016528925623</v>
      </c>
      <c r="AA530" s="26">
        <f t="shared" si="697"/>
        <v>1.1792613652316848</v>
      </c>
      <c r="AB530" s="25">
        <f t="shared" si="698"/>
        <v>1.3297667842349363</v>
      </c>
      <c r="AC530" s="25">
        <f t="shared" si="699"/>
        <v>0.15050541900325154</v>
      </c>
      <c r="AD530" s="27">
        <f t="shared" si="700"/>
        <v>26.727272727272723</v>
      </c>
      <c r="AE530" s="26">
        <f t="shared" si="701"/>
        <v>1.1977472574032189</v>
      </c>
      <c r="AF530" s="25">
        <f t="shared" si="702"/>
        <v>1.3070198524756913</v>
      </c>
      <c r="AG530" s="25">
        <f t="shared" si="703"/>
        <v>0.10927259507247244</v>
      </c>
    </row>
    <row r="531" spans="1:33" ht="12.75">
      <c r="A531" s="67">
        <v>1.5</v>
      </c>
      <c r="B531" s="21">
        <f t="shared" si="672"/>
        <v>0.6225589225589225</v>
      </c>
      <c r="C531" s="23" t="str">
        <f t="shared" si="673"/>
        <v>nc</v>
      </c>
      <c r="D531" s="22" t="str">
        <f t="shared" si="674"/>
        <v>nc</v>
      </c>
      <c r="E531" s="22" t="str">
        <f t="shared" si="675"/>
        <v>nc</v>
      </c>
      <c r="F531" s="24">
        <f t="shared" si="676"/>
        <v>3.3409090909090904</v>
      </c>
      <c r="G531" s="23" t="str">
        <f t="shared" si="677"/>
        <v>nc</v>
      </c>
      <c r="H531" s="22" t="str">
        <f t="shared" si="678"/>
        <v>nc</v>
      </c>
      <c r="I531" s="22" t="str">
        <f t="shared" si="679"/>
        <v>nc</v>
      </c>
      <c r="J531" s="24">
        <f t="shared" si="680"/>
        <v>4.751515151515152</v>
      </c>
      <c r="K531" s="23" t="str">
        <f t="shared" si="681"/>
        <v>nc</v>
      </c>
      <c r="L531" s="22" t="str">
        <f t="shared" si="682"/>
        <v>nc</v>
      </c>
      <c r="M531" s="22" t="str">
        <f t="shared" si="683"/>
        <v>nc</v>
      </c>
      <c r="N531" s="24">
        <f t="shared" si="684"/>
        <v>6.681818181818181</v>
      </c>
      <c r="O531" s="23">
        <f t="shared" si="685"/>
        <v>1.2377071264987203</v>
      </c>
      <c r="P531" s="22">
        <f t="shared" si="686"/>
        <v>1.9033561218147919</v>
      </c>
      <c r="Q531" s="22">
        <f t="shared" si="687"/>
        <v>0.6656489953160716</v>
      </c>
      <c r="R531" s="24">
        <f t="shared" si="688"/>
        <v>9.719008264462811</v>
      </c>
      <c r="S531" s="23">
        <f t="shared" si="689"/>
        <v>1.3092502538342328</v>
      </c>
      <c r="T531" s="22">
        <f t="shared" si="690"/>
        <v>1.7558108979718592</v>
      </c>
      <c r="U531" s="22">
        <f t="shared" si="691"/>
        <v>0.4465606441376264</v>
      </c>
      <c r="V531" s="24">
        <f t="shared" si="692"/>
        <v>13.363636363636362</v>
      </c>
      <c r="W531" s="23">
        <f t="shared" si="693"/>
        <v>1.3562887511071744</v>
      </c>
      <c r="X531" s="22">
        <f t="shared" si="694"/>
        <v>1.6777757487216949</v>
      </c>
      <c r="Y531" s="22">
        <f t="shared" si="695"/>
        <v>0.3214869976145205</v>
      </c>
      <c r="Z531" s="24">
        <f t="shared" si="696"/>
        <v>19.438016528925623</v>
      </c>
      <c r="AA531" s="23">
        <f t="shared" si="697"/>
        <v>1.398149116883364</v>
      </c>
      <c r="AB531" s="22">
        <f t="shared" si="698"/>
        <v>1.6178558457423977</v>
      </c>
      <c r="AC531" s="22">
        <f t="shared" si="699"/>
        <v>0.21970672885903375</v>
      </c>
      <c r="AD531" s="24">
        <f t="shared" si="700"/>
        <v>26.727272727272723</v>
      </c>
      <c r="AE531" s="23">
        <f t="shared" si="701"/>
        <v>1.4245290332583922</v>
      </c>
      <c r="AF531" s="22">
        <f t="shared" si="702"/>
        <v>1.583915179725886</v>
      </c>
      <c r="AG531" s="22">
        <f t="shared" si="703"/>
        <v>0.15938614646749372</v>
      </c>
    </row>
    <row r="532" spans="1:33" ht="12.75">
      <c r="A532" s="67">
        <v>1.75</v>
      </c>
      <c r="B532" s="21">
        <f t="shared" si="672"/>
        <v>0.6225589225589225</v>
      </c>
      <c r="C532" s="26" t="str">
        <f t="shared" si="673"/>
        <v>nc</v>
      </c>
      <c r="D532" s="25" t="str">
        <f t="shared" si="674"/>
        <v>nc</v>
      </c>
      <c r="E532" s="25" t="str">
        <f t="shared" si="675"/>
        <v>nc</v>
      </c>
      <c r="F532" s="27">
        <f t="shared" si="676"/>
        <v>3.3409090909090904</v>
      </c>
      <c r="G532" s="26" t="str">
        <f t="shared" si="677"/>
        <v>nc</v>
      </c>
      <c r="H532" s="25" t="str">
        <f t="shared" si="678"/>
        <v>nc</v>
      </c>
      <c r="I532" s="25" t="str">
        <f t="shared" si="679"/>
        <v>nc</v>
      </c>
      <c r="J532" s="27">
        <f t="shared" si="680"/>
        <v>4.751515151515152</v>
      </c>
      <c r="K532" s="26" t="str">
        <f t="shared" si="681"/>
        <v>nc</v>
      </c>
      <c r="L532" s="25" t="str">
        <f t="shared" si="682"/>
        <v>nc</v>
      </c>
      <c r="M532" s="25" t="str">
        <f t="shared" si="683"/>
        <v>nc</v>
      </c>
      <c r="N532" s="27">
        <f t="shared" si="684"/>
        <v>6.681818181818181</v>
      </c>
      <c r="O532" s="26">
        <f t="shared" si="685"/>
        <v>1.4007470651013876</v>
      </c>
      <c r="P532" s="25">
        <f t="shared" si="686"/>
        <v>2.331261101243339</v>
      </c>
      <c r="Q532" s="25">
        <f t="shared" si="687"/>
        <v>0.9305140361419515</v>
      </c>
      <c r="R532" s="27">
        <f t="shared" si="688"/>
        <v>9.719008264462811</v>
      </c>
      <c r="S532" s="26">
        <f t="shared" si="689"/>
        <v>1.4939176211140357</v>
      </c>
      <c r="T532" s="25">
        <f t="shared" si="690"/>
        <v>2.112038620134768</v>
      </c>
      <c r="U532" s="25">
        <f t="shared" si="691"/>
        <v>0.6181209990207324</v>
      </c>
      <c r="V532" s="27">
        <f t="shared" si="692"/>
        <v>13.363636363636362</v>
      </c>
      <c r="W532" s="26">
        <f t="shared" si="693"/>
        <v>1.5560165975103735</v>
      </c>
      <c r="X532" s="25">
        <f t="shared" si="694"/>
        <v>1.9992383853769995</v>
      </c>
      <c r="Y532" s="25">
        <f t="shared" si="695"/>
        <v>0.443221787866626</v>
      </c>
      <c r="Z532" s="27">
        <f t="shared" si="696"/>
        <v>19.438016528925623</v>
      </c>
      <c r="AA532" s="26">
        <f t="shared" si="697"/>
        <v>1.611850942165253</v>
      </c>
      <c r="AB532" s="25">
        <f t="shared" si="698"/>
        <v>1.914050038736727</v>
      </c>
      <c r="AC532" s="25">
        <f t="shared" si="699"/>
        <v>0.30219909657147404</v>
      </c>
      <c r="AD532" s="27">
        <f t="shared" si="700"/>
        <v>26.727272727272723</v>
      </c>
      <c r="AE532" s="26">
        <f t="shared" si="701"/>
        <v>1.6473172262315656</v>
      </c>
      <c r="AF532" s="25">
        <f t="shared" si="702"/>
        <v>1.8663348738002135</v>
      </c>
      <c r="AG532" s="25">
        <f t="shared" si="703"/>
        <v>0.21901764756864783</v>
      </c>
    </row>
    <row r="533" spans="1:33" ht="12.75">
      <c r="A533" s="67">
        <v>2</v>
      </c>
      <c r="B533" s="21">
        <f t="shared" si="672"/>
        <v>0.6225589225589225</v>
      </c>
      <c r="C533" s="23" t="str">
        <f t="shared" si="673"/>
        <v>nc</v>
      </c>
      <c r="D533" s="22" t="str">
        <f t="shared" si="674"/>
        <v>nc</v>
      </c>
      <c r="E533" s="22" t="str">
        <f t="shared" si="675"/>
        <v>nc</v>
      </c>
      <c r="F533" s="24">
        <f t="shared" si="676"/>
        <v>3.3409090909090904</v>
      </c>
      <c r="G533" s="23" t="str">
        <f t="shared" si="677"/>
        <v>nc</v>
      </c>
      <c r="H533" s="22" t="str">
        <f t="shared" si="678"/>
        <v>nc</v>
      </c>
      <c r="I533" s="22" t="str">
        <f t="shared" si="679"/>
        <v>nc</v>
      </c>
      <c r="J533" s="24">
        <f t="shared" si="680"/>
        <v>4.751515151515152</v>
      </c>
      <c r="K533" s="23" t="str">
        <f t="shared" si="681"/>
        <v>nc</v>
      </c>
      <c r="L533" s="22" t="str">
        <f t="shared" si="682"/>
        <v>nc</v>
      </c>
      <c r="M533" s="22" t="str">
        <f t="shared" si="683"/>
        <v>nc</v>
      </c>
      <c r="N533" s="24">
        <f t="shared" si="684"/>
        <v>6.681818181818181</v>
      </c>
      <c r="O533" s="23">
        <f t="shared" si="685"/>
        <v>1.5543055320588732</v>
      </c>
      <c r="P533" s="22">
        <f t="shared" si="686"/>
        <v>2.804059209522356</v>
      </c>
      <c r="Q533" s="22">
        <f t="shared" si="687"/>
        <v>1.2497536774634828</v>
      </c>
      <c r="R533" s="24">
        <f t="shared" si="688"/>
        <v>9.719008264462811</v>
      </c>
      <c r="S533" s="23">
        <f t="shared" si="689"/>
        <v>1.6706491381098367</v>
      </c>
      <c r="T533" s="22">
        <f t="shared" si="690"/>
        <v>2.491092649158409</v>
      </c>
      <c r="U533" s="22">
        <f t="shared" si="691"/>
        <v>0.8204435110485722</v>
      </c>
      <c r="V533" s="24">
        <f t="shared" si="692"/>
        <v>13.363636363636362</v>
      </c>
      <c r="W533" s="23">
        <f t="shared" si="693"/>
        <v>1.7492086913063136</v>
      </c>
      <c r="X533" s="22">
        <f t="shared" si="694"/>
        <v>2.3347415901654966</v>
      </c>
      <c r="Y533" s="22">
        <f t="shared" si="695"/>
        <v>0.585532898859183</v>
      </c>
      <c r="Z533" s="24">
        <f t="shared" si="696"/>
        <v>19.438016528925623</v>
      </c>
      <c r="AA533" s="23">
        <f t="shared" si="697"/>
        <v>1.8205489822109453</v>
      </c>
      <c r="AB533" s="22">
        <f t="shared" si="698"/>
        <v>2.218696289532319</v>
      </c>
      <c r="AC533" s="22">
        <f t="shared" si="699"/>
        <v>0.3981473073213737</v>
      </c>
      <c r="AD533" s="24">
        <f t="shared" si="700"/>
        <v>26.727272727272723</v>
      </c>
      <c r="AE533" s="23">
        <f t="shared" si="701"/>
        <v>1.8662164049308738</v>
      </c>
      <c r="AF533" s="22">
        <f t="shared" si="702"/>
        <v>2.154445926338468</v>
      </c>
      <c r="AG533" s="22">
        <f t="shared" si="703"/>
        <v>0.2882295214075943</v>
      </c>
    </row>
    <row r="534" spans="1:33" ht="12.75">
      <c r="A534" s="67">
        <v>2.25</v>
      </c>
      <c r="B534" s="21">
        <f t="shared" si="672"/>
        <v>0.6225589225589225</v>
      </c>
      <c r="C534" s="26" t="str">
        <f t="shared" si="673"/>
        <v>nc</v>
      </c>
      <c r="D534" s="25" t="str">
        <f t="shared" si="674"/>
        <v>nc</v>
      </c>
      <c r="E534" s="25" t="str">
        <f t="shared" si="675"/>
        <v>nc</v>
      </c>
      <c r="F534" s="27">
        <f t="shared" si="676"/>
        <v>3.3409090909090904</v>
      </c>
      <c r="G534" s="26" t="str">
        <f t="shared" si="677"/>
        <v>nc</v>
      </c>
      <c r="H534" s="25" t="str">
        <f t="shared" si="678"/>
        <v>nc</v>
      </c>
      <c r="I534" s="25" t="str">
        <f t="shared" si="679"/>
        <v>nc</v>
      </c>
      <c r="J534" s="27">
        <f t="shared" si="680"/>
        <v>4.751515151515152</v>
      </c>
      <c r="K534" s="26" t="str">
        <f t="shared" si="681"/>
        <v>nc</v>
      </c>
      <c r="L534" s="25" t="str">
        <f t="shared" si="682"/>
        <v>nc</v>
      </c>
      <c r="M534" s="25" t="str">
        <f t="shared" si="683"/>
        <v>nc</v>
      </c>
      <c r="N534" s="27">
        <f t="shared" si="684"/>
        <v>6.681818181818181</v>
      </c>
      <c r="O534" s="26">
        <f t="shared" si="685"/>
        <v>1.6991862400591826</v>
      </c>
      <c r="P534" s="25">
        <f t="shared" si="686"/>
        <v>3.3292064258968472</v>
      </c>
      <c r="Q534" s="25">
        <f t="shared" si="687"/>
        <v>1.6300201858376646</v>
      </c>
      <c r="R534" s="27">
        <f t="shared" si="688"/>
        <v>9.719008264462811</v>
      </c>
      <c r="S534" s="26">
        <f t="shared" si="689"/>
        <v>1.8399455943524936</v>
      </c>
      <c r="T534" s="25">
        <f t="shared" si="690"/>
        <v>2.8952395958481874</v>
      </c>
      <c r="U534" s="25">
        <f t="shared" si="691"/>
        <v>1.0552940014956937</v>
      </c>
      <c r="V534" s="27">
        <f t="shared" si="692"/>
        <v>13.363636363636362</v>
      </c>
      <c r="W534" s="26">
        <f t="shared" si="693"/>
        <v>1.9361806750728812</v>
      </c>
      <c r="X534" s="25">
        <f t="shared" si="694"/>
        <v>2.6852257781674704</v>
      </c>
      <c r="Y534" s="25">
        <f t="shared" si="695"/>
        <v>0.7490451030945893</v>
      </c>
      <c r="Z534" s="27">
        <f t="shared" si="696"/>
        <v>19.438016528925623</v>
      </c>
      <c r="AA534" s="26">
        <f t="shared" si="697"/>
        <v>2.024416947261873</v>
      </c>
      <c r="AB534" s="25">
        <f t="shared" si="698"/>
        <v>2.532161610477752</v>
      </c>
      <c r="AC534" s="25">
        <f t="shared" si="699"/>
        <v>0.5077446632158789</v>
      </c>
      <c r="AD534" s="27">
        <f t="shared" si="700"/>
        <v>26.727272727272723</v>
      </c>
      <c r="AE534" s="26">
        <f t="shared" si="701"/>
        <v>2.0813275188310585</v>
      </c>
      <c r="AF534" s="25">
        <f t="shared" si="702"/>
        <v>2.44842212796198</v>
      </c>
      <c r="AG534" s="25">
        <f t="shared" si="703"/>
        <v>0.3670946091309215</v>
      </c>
    </row>
    <row r="535" spans="1:33" ht="12.75">
      <c r="A535" s="67">
        <v>2.75</v>
      </c>
      <c r="B535" s="21">
        <f t="shared" si="672"/>
        <v>0.6225589225589225</v>
      </c>
      <c r="C535" s="23" t="str">
        <f t="shared" si="673"/>
        <v>nc</v>
      </c>
      <c r="D535" s="22" t="str">
        <f t="shared" si="674"/>
        <v>nc</v>
      </c>
      <c r="E535" s="22" t="str">
        <f t="shared" si="675"/>
        <v>nc</v>
      </c>
      <c r="F535" s="24">
        <f t="shared" si="676"/>
        <v>3.3409090909090904</v>
      </c>
      <c r="G535" s="23" t="str">
        <f t="shared" si="677"/>
        <v>nc</v>
      </c>
      <c r="H535" s="22" t="str">
        <f t="shared" si="678"/>
        <v>nc</v>
      </c>
      <c r="I535" s="22" t="str">
        <f t="shared" si="679"/>
        <v>nc</v>
      </c>
      <c r="J535" s="24">
        <f t="shared" si="680"/>
        <v>4.751515151515152</v>
      </c>
      <c r="K535" s="23" t="str">
        <f t="shared" si="681"/>
        <v>nc</v>
      </c>
      <c r="L535" s="22" t="str">
        <f t="shared" si="682"/>
        <v>nc</v>
      </c>
      <c r="M535" s="22" t="str">
        <f t="shared" si="683"/>
        <v>nc</v>
      </c>
      <c r="N535" s="24">
        <f t="shared" si="684"/>
        <v>6.681818181818181</v>
      </c>
      <c r="O535" s="23">
        <f t="shared" si="685"/>
        <v>1.965699336743625</v>
      </c>
      <c r="P535" s="22">
        <f t="shared" si="686"/>
        <v>4.575655362883143</v>
      </c>
      <c r="Q535" s="22">
        <f t="shared" si="687"/>
        <v>2.6099560261395185</v>
      </c>
      <c r="R535" s="24">
        <f t="shared" si="688"/>
        <v>9.719008264462811</v>
      </c>
      <c r="S535" s="23">
        <f t="shared" si="689"/>
        <v>2.1580343070067385</v>
      </c>
      <c r="T535" s="22">
        <f t="shared" si="690"/>
        <v>3.7894855251964463</v>
      </c>
      <c r="U535" s="22">
        <f t="shared" si="691"/>
        <v>1.6314512181897078</v>
      </c>
      <c r="V535" s="24">
        <f t="shared" si="692"/>
        <v>13.363636363636362</v>
      </c>
      <c r="W535" s="23">
        <f t="shared" si="693"/>
        <v>2.2926284268910995</v>
      </c>
      <c r="X535" s="22">
        <f t="shared" si="694"/>
        <v>3.4353383075275765</v>
      </c>
      <c r="Y535" s="22">
        <f t="shared" si="695"/>
        <v>1.142709880636477</v>
      </c>
      <c r="Z535" s="24">
        <f t="shared" si="696"/>
        <v>19.438016528925623</v>
      </c>
      <c r="AA535" s="23">
        <f t="shared" si="697"/>
        <v>2.4183181995269547</v>
      </c>
      <c r="AB535" s="22">
        <f t="shared" si="698"/>
        <v>3.1871269243239673</v>
      </c>
      <c r="AC535" s="22">
        <f t="shared" si="699"/>
        <v>0.7688087247970126</v>
      </c>
      <c r="AD535" s="24">
        <f t="shared" si="700"/>
        <v>26.727272727272723</v>
      </c>
      <c r="AE535" s="23">
        <f t="shared" si="701"/>
        <v>2.500572177925685</v>
      </c>
      <c r="AF535" s="22">
        <f t="shared" si="702"/>
        <v>3.054701255128951</v>
      </c>
      <c r="AG535" s="22">
        <f t="shared" si="703"/>
        <v>0.5541290772032661</v>
      </c>
    </row>
    <row r="536" spans="1:33" ht="12.75">
      <c r="A536" s="67">
        <v>3</v>
      </c>
      <c r="B536" s="21">
        <f t="shared" si="672"/>
        <v>0.6225589225589225</v>
      </c>
      <c r="C536" s="26" t="str">
        <f t="shared" si="673"/>
        <v>nc</v>
      </c>
      <c r="D536" s="25" t="str">
        <f t="shared" si="674"/>
        <v>nc</v>
      </c>
      <c r="E536" s="25" t="str">
        <f t="shared" si="675"/>
        <v>nc</v>
      </c>
      <c r="F536" s="27">
        <f t="shared" si="676"/>
        <v>3.3409090909090904</v>
      </c>
      <c r="G536" s="26" t="str">
        <f t="shared" si="677"/>
        <v>nc</v>
      </c>
      <c r="H536" s="25" t="str">
        <f t="shared" si="678"/>
        <v>nc</v>
      </c>
      <c r="I536" s="25" t="str">
        <f t="shared" si="679"/>
        <v>nc</v>
      </c>
      <c r="J536" s="27">
        <f t="shared" si="680"/>
        <v>4.751515151515152</v>
      </c>
      <c r="K536" s="26" t="str">
        <f t="shared" si="681"/>
        <v>nc</v>
      </c>
      <c r="L536" s="25" t="str">
        <f t="shared" si="682"/>
        <v>nc</v>
      </c>
      <c r="M536" s="25" t="str">
        <f t="shared" si="683"/>
        <v>nc</v>
      </c>
      <c r="N536" s="27">
        <f t="shared" si="684"/>
        <v>6.681818181818181</v>
      </c>
      <c r="O536" s="26">
        <f t="shared" si="685"/>
        <v>2.0885428506478747</v>
      </c>
      <c r="P536" s="25">
        <f t="shared" si="686"/>
        <v>5.323001158748553</v>
      </c>
      <c r="Q536" s="25">
        <f t="shared" si="687"/>
        <v>3.234458308100678</v>
      </c>
      <c r="R536" s="27">
        <f t="shared" si="688"/>
        <v>9.719008264462811</v>
      </c>
      <c r="S536" s="26">
        <f t="shared" si="689"/>
        <v>2.3076379677087666</v>
      </c>
      <c r="T536" s="25">
        <f t="shared" si="690"/>
        <v>4.285901715818476</v>
      </c>
      <c r="U536" s="25">
        <f t="shared" si="691"/>
        <v>1.978263748109709</v>
      </c>
      <c r="V536" s="27">
        <f t="shared" si="692"/>
        <v>13.363636363636362</v>
      </c>
      <c r="W536" s="26">
        <f t="shared" si="693"/>
        <v>2.4626415600080414</v>
      </c>
      <c r="X536" s="25">
        <f t="shared" si="694"/>
        <v>3.837318575754412</v>
      </c>
      <c r="Y536" s="25">
        <f t="shared" si="695"/>
        <v>1.3746770157463706</v>
      </c>
      <c r="Z536" s="27">
        <f t="shared" si="696"/>
        <v>19.438016528925623</v>
      </c>
      <c r="AA536" s="26">
        <f t="shared" si="697"/>
        <v>2.6086609317533482</v>
      </c>
      <c r="AB536" s="25">
        <f t="shared" si="698"/>
        <v>3.529475320684046</v>
      </c>
      <c r="AC536" s="25">
        <f t="shared" si="699"/>
        <v>0.9208143889306979</v>
      </c>
      <c r="AD536" s="27">
        <f t="shared" si="700"/>
        <v>26.727272727272723</v>
      </c>
      <c r="AE536" s="26">
        <f t="shared" si="701"/>
        <v>2.7048908843337136</v>
      </c>
      <c r="AF536" s="25">
        <f t="shared" si="702"/>
        <v>3.3673890136070006</v>
      </c>
      <c r="AG536" s="25">
        <f t="shared" si="703"/>
        <v>0.662498129273287</v>
      </c>
    </row>
    <row r="537" spans="1:33" ht="12.75">
      <c r="A537" s="67">
        <v>4</v>
      </c>
      <c r="B537" s="21">
        <f t="shared" si="672"/>
        <v>0.6225589225589225</v>
      </c>
      <c r="C537" s="23" t="str">
        <f t="shared" si="673"/>
        <v>nc</v>
      </c>
      <c r="D537" s="22" t="str">
        <f t="shared" si="674"/>
        <v>nc</v>
      </c>
      <c r="E537" s="22" t="str">
        <f t="shared" si="675"/>
        <v>nc</v>
      </c>
      <c r="F537" s="24">
        <f t="shared" si="676"/>
        <v>3.3409090909090904</v>
      </c>
      <c r="G537" s="23" t="str">
        <f t="shared" si="677"/>
        <v>nc</v>
      </c>
      <c r="H537" s="22" t="str">
        <f t="shared" si="678"/>
        <v>nc</v>
      </c>
      <c r="I537" s="22" t="str">
        <f t="shared" si="679"/>
        <v>nc</v>
      </c>
      <c r="J537" s="24">
        <f t="shared" si="680"/>
        <v>4.751515151515152</v>
      </c>
      <c r="K537" s="23" t="str">
        <f t="shared" si="681"/>
        <v>nc</v>
      </c>
      <c r="L537" s="22" t="str">
        <f t="shared" si="682"/>
        <v>nc</v>
      </c>
      <c r="M537" s="22" t="str">
        <f t="shared" si="683"/>
        <v>nc</v>
      </c>
      <c r="N537" s="24">
        <f t="shared" si="684"/>
        <v>6.681818181818181</v>
      </c>
      <c r="O537" s="23">
        <f t="shared" si="685"/>
        <v>2.521959923140269</v>
      </c>
      <c r="P537" s="22">
        <f t="shared" si="686"/>
        <v>9.663423612937157</v>
      </c>
      <c r="Q537" s="22">
        <f t="shared" si="687"/>
        <v>7.141463689796888</v>
      </c>
      <c r="R537" s="24">
        <f t="shared" si="688"/>
        <v>9.719008264462811</v>
      </c>
      <c r="S537" s="23">
        <f t="shared" si="689"/>
        <v>2.8511924821618635</v>
      </c>
      <c r="T537" s="22">
        <f t="shared" si="690"/>
        <v>6.699289624646094</v>
      </c>
      <c r="U537" s="22">
        <f t="shared" si="691"/>
        <v>3.8480971424842307</v>
      </c>
      <c r="V537" s="24">
        <f t="shared" si="692"/>
        <v>13.363636363636362</v>
      </c>
      <c r="W537" s="23">
        <f t="shared" si="693"/>
        <v>3.093499442328332</v>
      </c>
      <c r="X537" s="22">
        <f t="shared" si="694"/>
        <v>5.65798083214657</v>
      </c>
      <c r="Y537" s="22">
        <f t="shared" si="695"/>
        <v>2.5644813898182375</v>
      </c>
      <c r="Z537" s="24">
        <f t="shared" si="696"/>
        <v>19.438016528925623</v>
      </c>
      <c r="AA537" s="23">
        <f t="shared" si="697"/>
        <v>3.3292802554713012</v>
      </c>
      <c r="AB537" s="22">
        <f t="shared" si="698"/>
        <v>5.009147231019229</v>
      </c>
      <c r="AC537" s="22">
        <f t="shared" si="699"/>
        <v>1.6798669755479279</v>
      </c>
      <c r="AD537" s="24">
        <f t="shared" si="700"/>
        <v>26.727272727272723</v>
      </c>
      <c r="AE537" s="23">
        <f t="shared" si="701"/>
        <v>3.4888274454425705</v>
      </c>
      <c r="AF537" s="22">
        <f t="shared" si="702"/>
        <v>4.686678037971657</v>
      </c>
      <c r="AG537" s="22">
        <f t="shared" si="703"/>
        <v>1.197850592529086</v>
      </c>
    </row>
    <row r="538" spans="1:33" ht="12.75">
      <c r="A538" s="67">
        <v>5</v>
      </c>
      <c r="B538" s="21">
        <f t="shared" si="672"/>
        <v>0.6225589225589225</v>
      </c>
      <c r="C538" s="26" t="str">
        <f t="shared" si="673"/>
        <v>nc</v>
      </c>
      <c r="D538" s="25" t="str">
        <f t="shared" si="674"/>
        <v>nc</v>
      </c>
      <c r="E538" s="25" t="str">
        <f t="shared" si="675"/>
        <v>nc</v>
      </c>
      <c r="F538" s="27">
        <f t="shared" si="676"/>
        <v>3.3409090909090904</v>
      </c>
      <c r="G538" s="26" t="str">
        <f t="shared" si="677"/>
        <v>nc</v>
      </c>
      <c r="H538" s="25" t="str">
        <f t="shared" si="678"/>
        <v>nc</v>
      </c>
      <c r="I538" s="25" t="str">
        <f t="shared" si="679"/>
        <v>nc</v>
      </c>
      <c r="J538" s="27">
        <f t="shared" si="680"/>
        <v>4.751515151515152</v>
      </c>
      <c r="K538" s="26" t="str">
        <f t="shared" si="681"/>
        <v>nc</v>
      </c>
      <c r="L538" s="25" t="str">
        <f t="shared" si="682"/>
        <v>nc</v>
      </c>
      <c r="M538" s="25" t="str">
        <f t="shared" si="683"/>
        <v>nc</v>
      </c>
      <c r="N538" s="27">
        <f t="shared" si="684"/>
        <v>6.681818181818181</v>
      </c>
      <c r="O538" s="26">
        <f t="shared" si="685"/>
        <v>2.8806358562739076</v>
      </c>
      <c r="P538" s="25">
        <f t="shared" si="686"/>
        <v>18.919892915980245</v>
      </c>
      <c r="Q538" s="25">
        <f t="shared" si="687"/>
        <v>16.039257059706337</v>
      </c>
      <c r="R538" s="27">
        <f t="shared" si="688"/>
        <v>9.719008264462811</v>
      </c>
      <c r="S538" s="26">
        <f t="shared" si="689"/>
        <v>3.3204655880047618</v>
      </c>
      <c r="T538" s="25">
        <f t="shared" si="690"/>
        <v>10.117626005740204</v>
      </c>
      <c r="U538" s="25">
        <f t="shared" si="691"/>
        <v>6.7971604177354426</v>
      </c>
      <c r="V538" s="27">
        <f t="shared" si="692"/>
        <v>13.363636363636362</v>
      </c>
      <c r="W538" s="26">
        <f t="shared" si="693"/>
        <v>3.6553343014581547</v>
      </c>
      <c r="X538" s="25">
        <f t="shared" si="694"/>
        <v>7.909689638844649</v>
      </c>
      <c r="Y538" s="25">
        <f t="shared" si="695"/>
        <v>4.254355337386494</v>
      </c>
      <c r="Z538" s="27">
        <f t="shared" si="696"/>
        <v>19.438016528925623</v>
      </c>
      <c r="AA538" s="26">
        <f t="shared" si="697"/>
        <v>3.9907208952245736</v>
      </c>
      <c r="AB538" s="25">
        <f t="shared" si="698"/>
        <v>6.692602397954887</v>
      </c>
      <c r="AC538" s="25">
        <f t="shared" si="699"/>
        <v>2.701881502730313</v>
      </c>
      <c r="AD538" s="27">
        <f t="shared" si="700"/>
        <v>26.727272727272723</v>
      </c>
      <c r="AE538" s="26">
        <f t="shared" si="701"/>
        <v>4.223215619577334</v>
      </c>
      <c r="AF538" s="25">
        <f t="shared" si="702"/>
        <v>6.126940197729282</v>
      </c>
      <c r="AG538" s="25">
        <f t="shared" si="703"/>
        <v>1.903724578151948</v>
      </c>
    </row>
    <row r="539" spans="1:33" ht="12.75">
      <c r="A539" s="67">
        <v>10</v>
      </c>
      <c r="B539" s="21">
        <f t="shared" si="672"/>
        <v>0.6225589225589225</v>
      </c>
      <c r="C539" s="23" t="str">
        <f t="shared" si="673"/>
        <v>nc</v>
      </c>
      <c r="D539" s="22" t="str">
        <f t="shared" si="674"/>
        <v>nc</v>
      </c>
      <c r="E539" s="22" t="str">
        <f t="shared" si="675"/>
        <v>nc</v>
      </c>
      <c r="F539" s="24">
        <f t="shared" si="676"/>
        <v>3.3409090909090904</v>
      </c>
      <c r="G539" s="23" t="str">
        <f t="shared" si="677"/>
        <v>nc</v>
      </c>
      <c r="H539" s="22" t="str">
        <f t="shared" si="678"/>
        <v>nc</v>
      </c>
      <c r="I539" s="22" t="str">
        <f t="shared" si="679"/>
        <v>nc</v>
      </c>
      <c r="J539" s="24">
        <f t="shared" si="680"/>
        <v>4.751515151515152</v>
      </c>
      <c r="K539" s="23" t="str">
        <f t="shared" si="681"/>
        <v>nc</v>
      </c>
      <c r="L539" s="22" t="str">
        <f t="shared" si="682"/>
        <v>nc</v>
      </c>
      <c r="M539" s="22" t="str">
        <f t="shared" si="683"/>
        <v>nc</v>
      </c>
      <c r="N539" s="24">
        <f t="shared" si="684"/>
        <v>6.681818181818181</v>
      </c>
      <c r="O539" s="23">
        <f t="shared" si="685"/>
        <v>4.025720795723425</v>
      </c>
      <c r="P539" s="22" t="str">
        <f t="shared" si="686"/>
        <v>infini</v>
      </c>
      <c r="Q539" s="22" t="str">
        <f t="shared" si="687"/>
        <v>infini</v>
      </c>
      <c r="R539" s="24">
        <f t="shared" si="688"/>
        <v>9.719008264462811</v>
      </c>
      <c r="S539" s="23">
        <f t="shared" si="689"/>
        <v>4.949836604883503</v>
      </c>
      <c r="T539" s="22" t="str">
        <f t="shared" si="690"/>
        <v>infini</v>
      </c>
      <c r="U539" s="22" t="str">
        <f t="shared" si="691"/>
        <v>infini</v>
      </c>
      <c r="V539" s="24">
        <f t="shared" si="692"/>
        <v>13.363636363636362</v>
      </c>
      <c r="W539" s="23">
        <f t="shared" si="693"/>
        <v>5.740483294022087</v>
      </c>
      <c r="X539" s="22">
        <f t="shared" si="694"/>
        <v>38.76173399430442</v>
      </c>
      <c r="Y539" s="22">
        <f t="shared" si="695"/>
        <v>33.02125070028234</v>
      </c>
      <c r="Z539" s="24">
        <f t="shared" si="696"/>
        <v>19.438016528925623</v>
      </c>
      <c r="AA539" s="23">
        <f t="shared" si="697"/>
        <v>6.621927363763418</v>
      </c>
      <c r="AB539" s="22">
        <f t="shared" si="698"/>
        <v>20.413760541034087</v>
      </c>
      <c r="AC539" s="22">
        <f t="shared" si="699"/>
        <v>13.791833177270668</v>
      </c>
      <c r="AD539" s="24">
        <f t="shared" si="700"/>
        <v>26.727272727272723</v>
      </c>
      <c r="AE539" s="23">
        <f t="shared" si="701"/>
        <v>7.293909833381298</v>
      </c>
      <c r="AF539" s="22">
        <f t="shared" si="702"/>
        <v>15.898423135991004</v>
      </c>
      <c r="AG539" s="22">
        <f t="shared" si="703"/>
        <v>8.604513302609707</v>
      </c>
    </row>
    <row r="540" spans="1:33" ht="12.75">
      <c r="A540" s="67">
        <v>20</v>
      </c>
      <c r="B540" s="21">
        <f t="shared" si="672"/>
        <v>0.6225589225589225</v>
      </c>
      <c r="C540" s="26" t="str">
        <f t="shared" si="673"/>
        <v>nc</v>
      </c>
      <c r="D540" s="25" t="str">
        <f t="shared" si="674"/>
        <v>nc</v>
      </c>
      <c r="E540" s="25" t="str">
        <f t="shared" si="675"/>
        <v>nc</v>
      </c>
      <c r="F540" s="27">
        <f t="shared" si="676"/>
        <v>3.3409090909090904</v>
      </c>
      <c r="G540" s="26" t="str">
        <f t="shared" si="677"/>
        <v>nc</v>
      </c>
      <c r="H540" s="25" t="str">
        <f t="shared" si="678"/>
        <v>nc</v>
      </c>
      <c r="I540" s="25" t="str">
        <f t="shared" si="679"/>
        <v>nc</v>
      </c>
      <c r="J540" s="27">
        <f t="shared" si="680"/>
        <v>4.751515151515152</v>
      </c>
      <c r="K540" s="26" t="str">
        <f t="shared" si="681"/>
        <v>nc</v>
      </c>
      <c r="L540" s="25" t="str">
        <f t="shared" si="682"/>
        <v>nc</v>
      </c>
      <c r="M540" s="25" t="str">
        <f t="shared" si="683"/>
        <v>nc</v>
      </c>
      <c r="N540" s="27">
        <f t="shared" si="684"/>
        <v>6.681818181818181</v>
      </c>
      <c r="O540" s="26">
        <f t="shared" si="685"/>
        <v>5.024335557256918</v>
      </c>
      <c r="P540" s="25" t="str">
        <f t="shared" si="686"/>
        <v>infini</v>
      </c>
      <c r="Q540" s="25" t="str">
        <f t="shared" si="687"/>
        <v>infini</v>
      </c>
      <c r="R540" s="27">
        <f t="shared" si="688"/>
        <v>9.719008264462811</v>
      </c>
      <c r="S540" s="26">
        <f t="shared" si="689"/>
        <v>6.559139904892472</v>
      </c>
      <c r="T540" s="25" t="str">
        <f t="shared" si="690"/>
        <v>infini</v>
      </c>
      <c r="U540" s="25" t="str">
        <f t="shared" si="691"/>
        <v>infini</v>
      </c>
      <c r="V540" s="27">
        <f t="shared" si="692"/>
        <v>13.363636363636362</v>
      </c>
      <c r="W540" s="26">
        <f t="shared" si="693"/>
        <v>8.031119221145335</v>
      </c>
      <c r="X540" s="25" t="str">
        <f t="shared" si="694"/>
        <v>infini</v>
      </c>
      <c r="Y540" s="25" t="str">
        <f t="shared" si="695"/>
        <v>infini</v>
      </c>
      <c r="Z540" s="27">
        <f t="shared" si="696"/>
        <v>19.438016528925623</v>
      </c>
      <c r="AA540" s="26">
        <f t="shared" si="697"/>
        <v>9.878542646155811</v>
      </c>
      <c r="AB540" s="25" t="str">
        <f t="shared" si="698"/>
        <v>infini</v>
      </c>
      <c r="AC540" s="25" t="str">
        <f t="shared" si="699"/>
        <v>infini</v>
      </c>
      <c r="AD540" s="27">
        <f t="shared" si="700"/>
        <v>26.727272727272723</v>
      </c>
      <c r="AE540" s="26">
        <f t="shared" si="701"/>
        <v>11.460290483281229</v>
      </c>
      <c r="AF540" s="25">
        <f t="shared" si="702"/>
        <v>78.47952591959857</v>
      </c>
      <c r="AG540" s="25">
        <f t="shared" si="703"/>
        <v>67.01923543631735</v>
      </c>
    </row>
    <row r="541" spans="1:33" ht="12.75">
      <c r="A541" s="67">
        <v>50</v>
      </c>
      <c r="B541" s="21">
        <f t="shared" si="672"/>
        <v>0.6225589225589225</v>
      </c>
      <c r="C541" s="23" t="str">
        <f t="shared" si="673"/>
        <v>nc</v>
      </c>
      <c r="D541" s="22" t="str">
        <f t="shared" si="674"/>
        <v>nc</v>
      </c>
      <c r="E541" s="22" t="str">
        <f t="shared" si="675"/>
        <v>nc</v>
      </c>
      <c r="F541" s="24">
        <f t="shared" si="676"/>
        <v>3.3409090909090904</v>
      </c>
      <c r="G541" s="23" t="str">
        <f t="shared" si="677"/>
        <v>nc</v>
      </c>
      <c r="H541" s="22" t="str">
        <f t="shared" si="678"/>
        <v>nc</v>
      </c>
      <c r="I541" s="22" t="str">
        <f t="shared" si="679"/>
        <v>nc</v>
      </c>
      <c r="J541" s="24">
        <f t="shared" si="680"/>
        <v>4.751515151515152</v>
      </c>
      <c r="K541" s="23" t="str">
        <f t="shared" si="681"/>
        <v>nc</v>
      </c>
      <c r="L541" s="22" t="str">
        <f t="shared" si="682"/>
        <v>nc</v>
      </c>
      <c r="M541" s="22" t="str">
        <f t="shared" si="683"/>
        <v>nc</v>
      </c>
      <c r="N541" s="24">
        <f t="shared" si="684"/>
        <v>6.681818181818181</v>
      </c>
      <c r="O541" s="23">
        <f t="shared" si="685"/>
        <v>5.9028937832489525</v>
      </c>
      <c r="P541" s="22" t="str">
        <f t="shared" si="686"/>
        <v>infini</v>
      </c>
      <c r="Q541" s="22" t="str">
        <f t="shared" si="687"/>
        <v>infini</v>
      </c>
      <c r="R541" s="24">
        <f t="shared" si="688"/>
        <v>9.719008264462811</v>
      </c>
      <c r="S541" s="23">
        <f t="shared" si="689"/>
        <v>8.148743957041154</v>
      </c>
      <c r="T541" s="22" t="str">
        <f t="shared" si="690"/>
        <v>infini</v>
      </c>
      <c r="U541" s="22" t="str">
        <f t="shared" si="691"/>
        <v>infini</v>
      </c>
      <c r="V541" s="24">
        <f t="shared" si="692"/>
        <v>13.363636363636362</v>
      </c>
      <c r="W541" s="23">
        <f t="shared" si="693"/>
        <v>10.559191812388303</v>
      </c>
      <c r="X541" s="22" t="str">
        <f t="shared" si="694"/>
        <v>infini</v>
      </c>
      <c r="Y541" s="22" t="str">
        <f t="shared" si="695"/>
        <v>infini</v>
      </c>
      <c r="Z541" s="24">
        <f t="shared" si="696"/>
        <v>19.438016528925623</v>
      </c>
      <c r="AA541" s="23">
        <f t="shared" si="697"/>
        <v>14.01361990391614</v>
      </c>
      <c r="AB541" s="22" t="str">
        <f t="shared" si="698"/>
        <v>infini</v>
      </c>
      <c r="AC541" s="22" t="str">
        <f t="shared" si="699"/>
        <v>infini</v>
      </c>
      <c r="AD541" s="24">
        <f t="shared" si="700"/>
        <v>26.727272727272723</v>
      </c>
      <c r="AE541" s="23">
        <f t="shared" si="701"/>
        <v>17.43615047753702</v>
      </c>
      <c r="AF541" s="22" t="str">
        <f t="shared" si="702"/>
        <v>infini</v>
      </c>
      <c r="AG541" s="22" t="str">
        <f t="shared" si="703"/>
        <v>infini</v>
      </c>
    </row>
    <row r="542" spans="1:33" ht="12.75">
      <c r="A542" s="67">
        <v>100</v>
      </c>
      <c r="B542" s="21">
        <f t="shared" si="672"/>
        <v>0.6225589225589225</v>
      </c>
      <c r="C542" s="26" t="str">
        <f t="shared" si="673"/>
        <v>nc</v>
      </c>
      <c r="D542" s="25" t="str">
        <f t="shared" si="674"/>
        <v>nc</v>
      </c>
      <c r="E542" s="25" t="str">
        <f t="shared" si="675"/>
        <v>nc</v>
      </c>
      <c r="F542" s="27">
        <f t="shared" si="676"/>
        <v>3.3409090909090904</v>
      </c>
      <c r="G542" s="26" t="str">
        <f t="shared" si="677"/>
        <v>nc</v>
      </c>
      <c r="H542" s="25" t="str">
        <f t="shared" si="678"/>
        <v>nc</v>
      </c>
      <c r="I542" s="25" t="str">
        <f t="shared" si="679"/>
        <v>nc</v>
      </c>
      <c r="J542" s="27">
        <f t="shared" si="680"/>
        <v>4.751515151515152</v>
      </c>
      <c r="K542" s="26" t="str">
        <f t="shared" si="681"/>
        <v>nc</v>
      </c>
      <c r="L542" s="25" t="str">
        <f t="shared" si="682"/>
        <v>nc</v>
      </c>
      <c r="M542" s="25" t="str">
        <f t="shared" si="683"/>
        <v>nc</v>
      </c>
      <c r="N542" s="27">
        <f t="shared" si="684"/>
        <v>6.681818181818181</v>
      </c>
      <c r="O542" s="26">
        <f t="shared" si="685"/>
        <v>6.268250416177714</v>
      </c>
      <c r="P542" s="25" t="str">
        <f t="shared" si="686"/>
        <v>infini</v>
      </c>
      <c r="Q542" s="25" t="str">
        <f t="shared" si="687"/>
        <v>infini</v>
      </c>
      <c r="R542" s="27">
        <f t="shared" si="688"/>
        <v>9.719008264462811</v>
      </c>
      <c r="S542" s="26">
        <f t="shared" si="689"/>
        <v>8.86487666514195</v>
      </c>
      <c r="T542" s="25" t="str">
        <f t="shared" si="690"/>
        <v>infini</v>
      </c>
      <c r="U542" s="25" t="str">
        <f t="shared" si="691"/>
        <v>infini</v>
      </c>
      <c r="V542" s="27">
        <f t="shared" si="692"/>
        <v>13.363636363636362</v>
      </c>
      <c r="W542" s="26">
        <f t="shared" si="693"/>
        <v>11.797033246768255</v>
      </c>
      <c r="X542" s="25" t="str">
        <f t="shared" si="694"/>
        <v>infini</v>
      </c>
      <c r="Y542" s="25" t="str">
        <f t="shared" si="695"/>
        <v>infini</v>
      </c>
      <c r="Z542" s="27">
        <f t="shared" si="696"/>
        <v>19.438016528925623</v>
      </c>
      <c r="AA542" s="26">
        <f t="shared" si="697"/>
        <v>16.286017927360483</v>
      </c>
      <c r="AB542" s="25" t="str">
        <f t="shared" si="698"/>
        <v>infini</v>
      </c>
      <c r="AC542" s="25" t="str">
        <f t="shared" si="699"/>
        <v>infini</v>
      </c>
      <c r="AD542" s="27">
        <f t="shared" si="700"/>
        <v>26.727272727272723</v>
      </c>
      <c r="AE542" s="26">
        <f t="shared" si="701"/>
        <v>21.104376214937304</v>
      </c>
      <c r="AF542" s="25" t="str">
        <f t="shared" si="702"/>
        <v>infini</v>
      </c>
      <c r="AG542" s="25" t="str">
        <f t="shared" si="703"/>
        <v>infini</v>
      </c>
    </row>
    <row r="543" spans="1:33" ht="12.75">
      <c r="A543" s="67">
        <v>200</v>
      </c>
      <c r="B543" s="21">
        <f t="shared" si="672"/>
        <v>0.6225589225589225</v>
      </c>
      <c r="C543" s="23" t="str">
        <f t="shared" si="673"/>
        <v>nc</v>
      </c>
      <c r="D543" s="22" t="str">
        <f t="shared" si="674"/>
        <v>nc</v>
      </c>
      <c r="E543" s="22" t="str">
        <f t="shared" si="675"/>
        <v>nc</v>
      </c>
      <c r="F543" s="24">
        <f t="shared" si="676"/>
        <v>3.3409090909090904</v>
      </c>
      <c r="G543" s="23" t="str">
        <f t="shared" si="677"/>
        <v>nc</v>
      </c>
      <c r="H543" s="22" t="str">
        <f t="shared" si="678"/>
        <v>nc</v>
      </c>
      <c r="I543" s="22" t="str">
        <f t="shared" si="679"/>
        <v>nc</v>
      </c>
      <c r="J543" s="24">
        <f t="shared" si="680"/>
        <v>4.751515151515152</v>
      </c>
      <c r="K543" s="23" t="str">
        <f t="shared" si="681"/>
        <v>nc</v>
      </c>
      <c r="L543" s="22" t="str">
        <f t="shared" si="682"/>
        <v>nc</v>
      </c>
      <c r="M543" s="22" t="str">
        <f t="shared" si="683"/>
        <v>nc</v>
      </c>
      <c r="N543" s="24">
        <f t="shared" si="684"/>
        <v>6.681818181818181</v>
      </c>
      <c r="O543" s="23">
        <f t="shared" si="685"/>
        <v>6.468430538736658</v>
      </c>
      <c r="P543" s="22" t="str">
        <f t="shared" si="686"/>
        <v>infini</v>
      </c>
      <c r="Q543" s="22" t="str">
        <f t="shared" si="687"/>
        <v>infini</v>
      </c>
      <c r="R543" s="24">
        <f t="shared" si="688"/>
        <v>9.719008264462811</v>
      </c>
      <c r="S543" s="23">
        <f t="shared" si="689"/>
        <v>9.27231414726485</v>
      </c>
      <c r="T543" s="22" t="str">
        <f t="shared" si="690"/>
        <v>infini</v>
      </c>
      <c r="U543" s="22" t="str">
        <f t="shared" si="691"/>
        <v>infini</v>
      </c>
      <c r="V543" s="24">
        <f t="shared" si="692"/>
        <v>13.363636363636362</v>
      </c>
      <c r="W543" s="23">
        <f t="shared" si="693"/>
        <v>12.531563342364015</v>
      </c>
      <c r="X543" s="22" t="str">
        <f t="shared" si="694"/>
        <v>infini</v>
      </c>
      <c r="Y543" s="22" t="str">
        <f t="shared" si="695"/>
        <v>infini</v>
      </c>
      <c r="Z543" s="24">
        <f t="shared" si="696"/>
        <v>19.438016528925623</v>
      </c>
      <c r="AA543" s="23">
        <f t="shared" si="697"/>
        <v>17.7229638522369</v>
      </c>
      <c r="AB543" s="22" t="str">
        <f t="shared" si="698"/>
        <v>infini</v>
      </c>
      <c r="AC543" s="22" t="str">
        <f t="shared" si="699"/>
        <v>infini</v>
      </c>
      <c r="AD543" s="24">
        <f t="shared" si="700"/>
        <v>26.727272727272723</v>
      </c>
      <c r="AE543" s="23">
        <f t="shared" si="701"/>
        <v>23.585321907555166</v>
      </c>
      <c r="AF543" s="22" t="str">
        <f t="shared" si="702"/>
        <v>infini</v>
      </c>
      <c r="AG543" s="22" t="str">
        <f t="shared" si="703"/>
        <v>infini</v>
      </c>
    </row>
    <row r="544" spans="1:33" ht="12.75">
      <c r="A544" s="29" t="s">
        <v>68</v>
      </c>
      <c r="C544" s="21" t="str">
        <f>IF(OR($C$187/$C$5&lt;2*$C$2,$C$2*1000&lt;$C$5),"nc",B543)</f>
        <v>nc</v>
      </c>
      <c r="D544" s="19" t="str">
        <f>IF(OR($C$187/$C$5&lt;2*$C$2,$C$2*1000&lt;$C$5),"nc","infini")</f>
        <v>nc</v>
      </c>
      <c r="E544" s="19" t="str">
        <f>IF(OR($C$187/$C$5&lt;2*$C$2,$C$2*1000&lt;$C$5),"nc","infini")</f>
        <v>nc</v>
      </c>
      <c r="G544" s="21" t="str">
        <f>IF(OR($C$187/$G$5&lt;2*$C$2,$C$2*1000&lt;$G$5),"nc",F543)</f>
        <v>nc</v>
      </c>
      <c r="H544" s="19" t="str">
        <f>IF(OR($C$187/$G$5&lt;2*$C$2,$C$2*1000&lt;$G$5),"nc","infini")</f>
        <v>nc</v>
      </c>
      <c r="I544" s="19" t="str">
        <f>IF(OR($C$187/$G$5&lt;2*$C$2,$C$2*1000&lt;$G$5),"nc","infini")</f>
        <v>nc</v>
      </c>
      <c r="K544" s="21" t="str">
        <f>IF(OR($C$187/$K$5&lt;2*$C$2,$C$2*1000&lt;$K$5),"nc",J543)</f>
        <v>nc</v>
      </c>
      <c r="L544" s="19" t="str">
        <f>IF(OR($C$187/$K$5&lt;2*$C$2,$C$2*1000&lt;$K$5),"nc","infini")</f>
        <v>nc</v>
      </c>
      <c r="M544" s="19" t="str">
        <f>IF(OR($C$187/$K$5&lt;2*$C$2,$C$2*1000&lt;$K$5),"nc","infini")</f>
        <v>nc</v>
      </c>
      <c r="O544" s="21">
        <f>IF(OR($C$187/$O$5&lt;2*$C$2,$C$2*1000&lt;$O$5),"nc",N543)</f>
        <v>6.681818181818181</v>
      </c>
      <c r="P544" s="19" t="str">
        <f>IF(OR($C$187/$O$5&lt;2*$C$2,$C$2*1000&lt;$O$5),"nc","infini")</f>
        <v>infini</v>
      </c>
      <c r="Q544" s="19" t="str">
        <f>IF(OR($C$187/$O$5&lt;2*$C$2,$C$2*1000&lt;$O$5),"nc","infini")</f>
        <v>infini</v>
      </c>
      <c r="S544" s="21">
        <f>IF(OR($C$187/$S$5&lt;2*$C$2,$C$2*1000&lt;$S$5),"nc",R543)</f>
        <v>9.719008264462811</v>
      </c>
      <c r="T544" s="19" t="str">
        <f>IF(OR($C$187/$S$5&lt;2*$C$2,$C$2*1000&lt;$S$5),"nc","infini")</f>
        <v>infini</v>
      </c>
      <c r="U544" s="19" t="str">
        <f>IF(OR($C$187/$S$5&lt;2*$C$2,$C$2*1000&lt;$S$5),"nc","infini")</f>
        <v>infini</v>
      </c>
      <c r="W544" s="21">
        <f>IF(OR($C$187/$W$5&lt;2*$C$2,$C$2*1000&lt;$W$5),"nc",V543)</f>
        <v>13.363636363636362</v>
      </c>
      <c r="X544" s="19" t="str">
        <f>IF(OR($C$187/$W$5&lt;2*$C$2,$C$2*1000&lt;$W$5),"nc","infini")</f>
        <v>infini</v>
      </c>
      <c r="Y544" s="19" t="str">
        <f>IF(OR($C$187/$W$5&lt;2*$C$2,$C$2*1000&lt;$W$5),"nc","infini")</f>
        <v>infini</v>
      </c>
      <c r="AA544" s="21">
        <f>IF(OR($C$187/$AA$5&lt;2*$C$2,$C$2*1000&lt;$AA$5),"nc",Z543)</f>
        <v>19.438016528925623</v>
      </c>
      <c r="AB544" s="19" t="str">
        <f>IF(OR($C$187/$AA$5&lt;2*$C$2,$C$2*1000&lt;$AA$5),"nc","infini")</f>
        <v>infini</v>
      </c>
      <c r="AC544" s="19" t="str">
        <f>IF(OR($C$187/$AA$5&lt;2*$C$2,$C$2*1000&lt;$AA$5),"nc","infini")</f>
        <v>infini</v>
      </c>
      <c r="AE544" s="21">
        <f>IF(OR($C$187/$AE$5&lt;2*$C$2,$C$2*1000&lt;$AE$5),"nc",AD543)</f>
        <v>26.727272727272723</v>
      </c>
      <c r="AF544" s="19" t="str">
        <f>IF(OR($C$187/$AE$5&lt;2*$C$2,$C$2*1000&lt;$AE$5),"nc","infini")</f>
        <v>infini</v>
      </c>
      <c r="AG544" s="19" t="str">
        <f>IF(OR($C$187/$AE$5&lt;2*$C$2,$C$2*1000&lt;$AE$5),"nc","infini")</f>
        <v>infini</v>
      </c>
    </row>
    <row r="547" spans="1:7" ht="26.25">
      <c r="A547" s="57" t="s">
        <v>61</v>
      </c>
      <c r="C547" s="58">
        <f>Résultats!L37</f>
        <v>92</v>
      </c>
      <c r="D547" s="59" t="s">
        <v>60</v>
      </c>
      <c r="F547" s="60" t="s">
        <v>113</v>
      </c>
      <c r="G547" s="28"/>
    </row>
    <row r="548" ht="12.75">
      <c r="A548" s="57"/>
    </row>
    <row r="549" spans="1:31" ht="12.75">
      <c r="A549" s="57" t="s">
        <v>62</v>
      </c>
      <c r="C549" s="61">
        <v>90</v>
      </c>
      <c r="G549" s="61">
        <v>64</v>
      </c>
      <c r="K549" s="61">
        <v>45</v>
      </c>
      <c r="O549" s="61">
        <v>32</v>
      </c>
      <c r="S549" s="61">
        <v>22</v>
      </c>
      <c r="W549" s="61">
        <v>16</v>
      </c>
      <c r="AA549" s="61">
        <v>11</v>
      </c>
      <c r="AE549" s="61">
        <v>8</v>
      </c>
    </row>
    <row r="550" spans="1:33" ht="240.75">
      <c r="A550" s="57" t="s">
        <v>63</v>
      </c>
      <c r="B550" s="62" t="s">
        <v>64</v>
      </c>
      <c r="C550" s="62" t="s">
        <v>65</v>
      </c>
      <c r="D550" s="63" t="s">
        <v>66</v>
      </c>
      <c r="E550" s="63" t="s">
        <v>67</v>
      </c>
      <c r="F550" s="64" t="s">
        <v>64</v>
      </c>
      <c r="G550" s="62" t="s">
        <v>65</v>
      </c>
      <c r="H550" s="63" t="s">
        <v>66</v>
      </c>
      <c r="I550" s="63" t="s">
        <v>67</v>
      </c>
      <c r="J550" s="64" t="s">
        <v>64</v>
      </c>
      <c r="K550" s="62" t="s">
        <v>65</v>
      </c>
      <c r="L550" s="63" t="s">
        <v>66</v>
      </c>
      <c r="M550" s="63" t="s">
        <v>67</v>
      </c>
      <c r="N550" s="64" t="s">
        <v>64</v>
      </c>
      <c r="O550" s="62" t="s">
        <v>65</v>
      </c>
      <c r="P550" s="63" t="s">
        <v>66</v>
      </c>
      <c r="Q550" s="63" t="s">
        <v>67</v>
      </c>
      <c r="R550" s="64" t="s">
        <v>64</v>
      </c>
      <c r="S550" s="62" t="s">
        <v>65</v>
      </c>
      <c r="T550" s="63" t="s">
        <v>66</v>
      </c>
      <c r="U550" s="63" t="s">
        <v>67</v>
      </c>
      <c r="V550" s="64" t="s">
        <v>64</v>
      </c>
      <c r="W550" s="62" t="s">
        <v>65</v>
      </c>
      <c r="X550" s="63" t="s">
        <v>66</v>
      </c>
      <c r="Y550" s="63" t="s">
        <v>67</v>
      </c>
      <c r="Z550" s="64" t="s">
        <v>64</v>
      </c>
      <c r="AA550" s="62" t="s">
        <v>65</v>
      </c>
      <c r="AB550" s="63" t="s">
        <v>66</v>
      </c>
      <c r="AC550" s="63" t="s">
        <v>67</v>
      </c>
      <c r="AD550" s="64" t="s">
        <v>64</v>
      </c>
      <c r="AE550" s="62" t="s">
        <v>65</v>
      </c>
      <c r="AF550" s="63" t="s">
        <v>66</v>
      </c>
      <c r="AG550" s="63" t="s">
        <v>67</v>
      </c>
    </row>
    <row r="551" spans="1:33" ht="12.75">
      <c r="A551" s="65">
        <v>0.5</v>
      </c>
      <c r="B551" s="21">
        <f aca="true" t="shared" si="704" ref="B551:B567">($C$3*($C$3/C$5))/$C$2/1000</f>
        <v>0.6225589225589225</v>
      </c>
      <c r="C551" s="23" t="str">
        <f aca="true" t="shared" si="705" ref="C551:C567">IF(OR($C$547/$C$5&lt;2*$C$2,$C$2*1000&lt;$C$5),"nc",($B551*$A551)/($B551+($A551-$C$547/1000)))</f>
        <v>nc</v>
      </c>
      <c r="D551" s="22" t="str">
        <f aca="true" t="shared" si="706" ref="D551:D567">IF(OR($C$547/$C$5&lt;2*$C$2,$C$2*1000&lt;$C$5),"nc",IF(($B551*$A551)/($B551-($A551-$C$547/1000))&lt;=0,"infini",($B551*$A551)/($B551-($A551-$C$547/1000))))</f>
        <v>nc</v>
      </c>
      <c r="E551" s="22" t="str">
        <f aca="true" t="shared" si="707" ref="E551:E567">IF(OR(C551="nc",D551="nc"),"nc",IF(D551="infini","infini",D551-C551))</f>
        <v>nc</v>
      </c>
      <c r="F551" s="24">
        <f aca="true" t="shared" si="708" ref="F551:F567">($C$547*($C$547/G$5))/$C$2/1000</f>
        <v>4.007575757575758</v>
      </c>
      <c r="G551" s="23" t="str">
        <f aca="true" t="shared" si="709" ref="G551:G567">IF(OR($C$547/$G$5&lt;2*$C$2,$C$2*1000&lt;$G$5),"nc",($F551*$A551)/($F551+($A551-$C$547/1000)))</f>
        <v>nc</v>
      </c>
      <c r="H551" s="22" t="str">
        <f aca="true" t="shared" si="710" ref="H551:H567">IF(OR($C$547/$G$5&lt;2*$C$2,$C$2*1000&lt;$G$5),"nc",IF(($F551*$A551)/($F551-($A551-$C$547/1000))&lt;=0,"infini",($F551*$A551)/($F551-($A551-$C$547/1000))))</f>
        <v>nc</v>
      </c>
      <c r="I551" s="22" t="str">
        <f aca="true" t="shared" si="711" ref="I551:I567">IF(OR($C$547/$G$5&lt;2*$C$2,$C$2*1000&lt;$G$5),"nc",IF(H551="infini","infini",H551-G551))</f>
        <v>nc</v>
      </c>
      <c r="J551" s="24">
        <f aca="true" t="shared" si="712" ref="J551:J567">($C$547*($C$547/K$5))/$C$2/1000</f>
        <v>5.699663299663299</v>
      </c>
      <c r="K551" s="23" t="str">
        <f aca="true" t="shared" si="713" ref="K551:K567">IF(OR($C$547/$K$5&lt;2*$C$2,$C$2*1000&lt;$K$5),"nc",($J551*$A551)/($J551+($A551-$C$547/1000)))</f>
        <v>nc</v>
      </c>
      <c r="L551" s="22" t="str">
        <f aca="true" t="shared" si="714" ref="L551:L567">IF(OR($C$547/$K$5&lt;2*$C$2,$C$2*1000&lt;$K$5),"nc",IF(($J551*$A551)/($J551-($A551-$C$547/1000))&lt;=0,"infini",($J551*$A551)/($J551-($A551-$C$547/1000))))</f>
        <v>nc</v>
      </c>
      <c r="M551" s="22" t="str">
        <f aca="true" t="shared" si="715" ref="M551:M567">IF(OR($C$547/$K$5&lt;2*$C$2,$C$2*1000&lt;$K$5),"nc",IF(L551="infini","infini",L551-K551))</f>
        <v>nc</v>
      </c>
      <c r="N551" s="24">
        <f aca="true" t="shared" si="716" ref="N551:N567">($C$547*($C$547/O$5))/$C$2/1000</f>
        <v>8.015151515151516</v>
      </c>
      <c r="O551" s="23">
        <f aca="true" t="shared" si="717" ref="O551:O567">IF(OR($C$547/$O$5&lt;2*$C$2,$C$2*1000&lt;$O$5),"nc",($N551*$A551)/($N551+($A551-$C$547/1000)))</f>
        <v>0.475781036393202</v>
      </c>
      <c r="P551" s="22">
        <f aca="true" t="shared" si="718" ref="P551:P567">IF(OR($C$547/$O$5&lt;2*$C$2,$C$2*1000&lt;$O$5),"nc",IF(($N551*$A551)/($N551-($A551-$C$547/1000))&lt;=0,"infini",($N551*$A551)/($N551-($A551-$C$547/1000))))</f>
        <v>0.5268168708870441</v>
      </c>
      <c r="Q551" s="22">
        <f aca="true" t="shared" si="719" ref="Q551:Q567">IF(OR($C$547/$O$5&lt;2*$C$2,$C$2*1000&lt;$O$5),"nc",IF(P551="infini","infini",P551-O551))</f>
        <v>0.05103583449384208</v>
      </c>
      <c r="R551" s="24">
        <f aca="true" t="shared" si="720" ref="R551:R567">($C$547*($C$547/S$5))/$C$2/1000</f>
        <v>11.658402203856747</v>
      </c>
      <c r="S551" s="23">
        <f aca="true" t="shared" si="721" ref="S551:S567">IF(OR($C$547/$S$5&lt;2*$C$2,$C$2*1000&lt;$S$5),"nc",($R551*$A551)/($R551+($A551-$C$547/1000)))</f>
        <v>0.4830935521165708</v>
      </c>
      <c r="T551" s="22">
        <f aca="true" t="shared" si="722" ref="T551:T567">IF(OR($C$547/$S$5&lt;2*$C$2,$C$2*1000&lt;$S$5),"nc",IF(($R551*$A551)/($R551-($A551-$C$547/1000))&lt;=0,"infini",($R551*$A551)/($R551-($A551-$C$547/1000))))</f>
        <v>0.5181326850634785</v>
      </c>
      <c r="U551" s="22">
        <f aca="true" t="shared" si="723" ref="U551:U567">IF(OR($C$547/$S$5&lt;2*$C$2,$C$2*1000&lt;$S$5),"nc",IF(T551="infini","infini",T551-S551))</f>
        <v>0.03503913294690775</v>
      </c>
      <c r="V551" s="24">
        <f aca="true" t="shared" si="724" ref="V551:V567">($C$547*($C$547/W$5))/$C$2/1000</f>
        <v>16.03030303030303</v>
      </c>
      <c r="W551" s="23">
        <f aca="true" t="shared" si="725" ref="W551:W567">IF(OR($C$547/$W$5&lt;2*$C$2,$C$2*1000&lt;$W$5),"nc",($V551*$A551)/($V551+($A551-$C$547/1000)))</f>
        <v>0.487589959886739</v>
      </c>
      <c r="X551" s="22">
        <f aca="true" t="shared" si="726" ref="X551:X567">IF(OR($C$547/$W$5&lt;2*$C$2,$C$2*1000&lt;$W$5),"nc",IF(($V551*$A551)/($V551-($A551-$C$547/1000))&lt;=0,"infini",($V551*$A551)/($V551-($A551-$C$547/1000))))</f>
        <v>0.5130582539337699</v>
      </c>
      <c r="Y551" s="22">
        <f aca="true" t="shared" si="727" ref="Y551:Y567">IF(OR($C$547/$W$5&lt;2*$C$2,$C$2*1000&lt;$W$5),"nc",IF(X551="infini","infini",X551-W551))</f>
        <v>0.025468294047030937</v>
      </c>
      <c r="Z551" s="24">
        <f aca="true" t="shared" si="728" ref="Z551:Z567">($C$547*($C$547/AA$5))/$C$2/1000</f>
        <v>23.316804407713494</v>
      </c>
      <c r="AA551" s="23">
        <f aca="true" t="shared" si="729" ref="AA551:AA567">IF(OR($C$547/$AA$5&lt;2*$C$2,$C$2*1000&lt;$AA$5),"nc",($Z551*$A551)/($Z551+($A551-$C$547/1000)))</f>
        <v>0.4914014043490417</v>
      </c>
      <c r="AB551" s="22">
        <f aca="true" t="shared" si="730" ref="AB551:AB567">IF(OR($C$547/$AA$5&lt;2*$C$2,$C$2*1000&lt;$AA$5),"nc",IF(($Z551*$A551)/($Z551-($A551-$C$547/1000))&lt;=0,"infini",($Z551*$A551)/($Z551-($A551-$C$547/1000))))</f>
        <v>0.5089048732692184</v>
      </c>
      <c r="AC551" s="22">
        <f aca="true" t="shared" si="731" ref="AC551:AC567">IF(OR($C$547/$AA$5&lt;2*$C$2,$C$2*1000&lt;$AA$5),"nc",IF(AB551="infini","infini",AB551-AA551))</f>
        <v>0.01750346892017668</v>
      </c>
      <c r="AD551" s="24">
        <f aca="true" t="shared" si="732" ref="AD551:AD567">($C$547*($C$547/AE$5))/$C$2/1000</f>
        <v>32.06060606060606</v>
      </c>
      <c r="AE551" s="23">
        <f aca="true" t="shared" si="733" ref="AE551:AE567">IF(OR($C$547/$AE$5&lt;2*$C$2,$C$2*1000&lt;$AE$5),"nc",($AD551*$A551)/($AD551+($A551-$C$547/1000)))</f>
        <v>0.4937170077576101</v>
      </c>
      <c r="AF551" s="22">
        <f aca="true" t="shared" si="734" ref="AF551:AF567">IF(OR($C$547/$AE$5&lt;2*$C$2,$C$2*1000&lt;$AE$5),"nc",IF(($AD551*$A551)/($AD551-($A551-$C$547/1000))&lt;=0,"infini",($AD551*$A551)/($AD551-($A551-$C$547/1000))))</f>
        <v>0.5064449669518332</v>
      </c>
      <c r="AG551" s="22">
        <f aca="true" t="shared" si="735" ref="AG551:AG567">IF(OR($C$547/$AE$5&lt;2*$C$2,$C$2*1000&lt;$AE$5),"nc",IF(AF551="infini","infini",AF551-AE551))</f>
        <v>0.012727959194223037</v>
      </c>
    </row>
    <row r="552" spans="1:33" ht="12.75">
      <c r="A552" s="67">
        <v>0.75</v>
      </c>
      <c r="B552" s="21">
        <f t="shared" si="704"/>
        <v>0.6225589225589225</v>
      </c>
      <c r="C552" s="26" t="str">
        <f t="shared" si="705"/>
        <v>nc</v>
      </c>
      <c r="D552" s="25" t="str">
        <f t="shared" si="706"/>
        <v>nc</v>
      </c>
      <c r="E552" s="25" t="str">
        <f t="shared" si="707"/>
        <v>nc</v>
      </c>
      <c r="F552" s="27">
        <f t="shared" si="708"/>
        <v>4.007575757575758</v>
      </c>
      <c r="G552" s="26" t="str">
        <f t="shared" si="709"/>
        <v>nc</v>
      </c>
      <c r="H552" s="25" t="str">
        <f t="shared" si="710"/>
        <v>nc</v>
      </c>
      <c r="I552" s="25" t="str">
        <f t="shared" si="711"/>
        <v>nc</v>
      </c>
      <c r="J552" s="27">
        <f t="shared" si="712"/>
        <v>5.699663299663299</v>
      </c>
      <c r="K552" s="26" t="str">
        <f t="shared" si="713"/>
        <v>nc</v>
      </c>
      <c r="L552" s="25" t="str">
        <f t="shared" si="714"/>
        <v>nc</v>
      </c>
      <c r="M552" s="25" t="str">
        <f t="shared" si="715"/>
        <v>nc</v>
      </c>
      <c r="N552" s="27">
        <f t="shared" si="716"/>
        <v>8.015151515151516</v>
      </c>
      <c r="O552" s="26">
        <f t="shared" si="717"/>
        <v>0.6931002676319118</v>
      </c>
      <c r="P552" s="25">
        <f t="shared" si="718"/>
        <v>0.8170775909648826</v>
      </c>
      <c r="Q552" s="25">
        <f t="shared" si="719"/>
        <v>0.12397732333297085</v>
      </c>
      <c r="R552" s="27">
        <f t="shared" si="720"/>
        <v>11.658402203856747</v>
      </c>
      <c r="S552" s="26">
        <f t="shared" si="721"/>
        <v>0.7099314806522423</v>
      </c>
      <c r="T552" s="25">
        <f t="shared" si="722"/>
        <v>0.7948619960301978</v>
      </c>
      <c r="U552" s="25">
        <f t="shared" si="723"/>
        <v>0.08493051537795548</v>
      </c>
      <c r="V552" s="27">
        <f t="shared" si="724"/>
        <v>16.03030303030303</v>
      </c>
      <c r="W552" s="26">
        <f t="shared" si="725"/>
        <v>0.7204283893273096</v>
      </c>
      <c r="X552" s="25">
        <f t="shared" si="726"/>
        <v>0.7821031922820657</v>
      </c>
      <c r="Y552" s="25">
        <f t="shared" si="727"/>
        <v>0.061674802954756136</v>
      </c>
      <c r="Z552" s="27">
        <f t="shared" si="728"/>
        <v>23.316804407713494</v>
      </c>
      <c r="AA552" s="26">
        <f t="shared" si="729"/>
        <v>0.7294158904653577</v>
      </c>
      <c r="AB552" s="25">
        <f t="shared" si="730"/>
        <v>0.7717796133953124</v>
      </c>
      <c r="AC552" s="25">
        <f t="shared" si="731"/>
        <v>0.04236372292995472</v>
      </c>
      <c r="AD552" s="27">
        <f t="shared" si="732"/>
        <v>32.06060606060606</v>
      </c>
      <c r="AE552" s="26">
        <f t="shared" si="733"/>
        <v>0.7349168390888698</v>
      </c>
      <c r="AF552" s="25">
        <f t="shared" si="734"/>
        <v>0.7657152562130531</v>
      </c>
      <c r="AG552" s="25">
        <f t="shared" si="735"/>
        <v>0.030798417124183297</v>
      </c>
    </row>
    <row r="553" spans="1:33" ht="12.75">
      <c r="A553" s="67">
        <v>1</v>
      </c>
      <c r="B553" s="21">
        <f t="shared" si="704"/>
        <v>0.6225589225589225</v>
      </c>
      <c r="C553" s="23" t="str">
        <f t="shared" si="705"/>
        <v>nc</v>
      </c>
      <c r="D553" s="22" t="str">
        <f t="shared" si="706"/>
        <v>nc</v>
      </c>
      <c r="E553" s="22" t="str">
        <f t="shared" si="707"/>
        <v>nc</v>
      </c>
      <c r="F553" s="24">
        <f t="shared" si="708"/>
        <v>4.007575757575758</v>
      </c>
      <c r="G553" s="23" t="str">
        <f t="shared" si="709"/>
        <v>nc</v>
      </c>
      <c r="H553" s="22" t="str">
        <f t="shared" si="710"/>
        <v>nc</v>
      </c>
      <c r="I553" s="22" t="str">
        <f t="shared" si="711"/>
        <v>nc</v>
      </c>
      <c r="J553" s="24">
        <f t="shared" si="712"/>
        <v>5.699663299663299</v>
      </c>
      <c r="K553" s="23" t="str">
        <f t="shared" si="713"/>
        <v>nc</v>
      </c>
      <c r="L553" s="22" t="str">
        <f t="shared" si="714"/>
        <v>nc</v>
      </c>
      <c r="M553" s="22" t="str">
        <f t="shared" si="715"/>
        <v>nc</v>
      </c>
      <c r="N553" s="24">
        <f t="shared" si="716"/>
        <v>8.015151515151516</v>
      </c>
      <c r="O553" s="23">
        <f t="shared" si="717"/>
        <v>0.8982422299500109</v>
      </c>
      <c r="P553" s="22">
        <f t="shared" si="718"/>
        <v>1.127758638332708</v>
      </c>
      <c r="Q553" s="22">
        <f t="shared" si="719"/>
        <v>0.22951640838269716</v>
      </c>
      <c r="R553" s="24">
        <f t="shared" si="720"/>
        <v>11.658402203856747</v>
      </c>
      <c r="S553" s="23">
        <f t="shared" si="721"/>
        <v>0.9277438374747129</v>
      </c>
      <c r="T553" s="22">
        <f t="shared" si="722"/>
        <v>1.084461956193067</v>
      </c>
      <c r="U553" s="22">
        <f t="shared" si="723"/>
        <v>0.15671811871835417</v>
      </c>
      <c r="V553" s="24">
        <f t="shared" si="724"/>
        <v>16.03030303030303</v>
      </c>
      <c r="W553" s="23">
        <f t="shared" si="725"/>
        <v>0.9463936854609598</v>
      </c>
      <c r="X553" s="22">
        <f t="shared" si="726"/>
        <v>1.0600437643777203</v>
      </c>
      <c r="Y553" s="22">
        <f t="shared" si="727"/>
        <v>0.11365007891676049</v>
      </c>
      <c r="Z553" s="24">
        <f t="shared" si="728"/>
        <v>23.316804407713494</v>
      </c>
      <c r="AA553" s="23">
        <f t="shared" si="729"/>
        <v>0.9625177572244553</v>
      </c>
      <c r="AB553" s="22">
        <f t="shared" si="730"/>
        <v>1.0405197878244434</v>
      </c>
      <c r="AC553" s="22">
        <f t="shared" si="731"/>
        <v>0.07800203059998811</v>
      </c>
      <c r="AD553" s="24">
        <f t="shared" si="732"/>
        <v>32.06060606060606</v>
      </c>
      <c r="AE553" s="23">
        <f t="shared" si="733"/>
        <v>0.9724586475287785</v>
      </c>
      <c r="AF553" s="22">
        <f t="shared" si="734"/>
        <v>1.0291468392157475</v>
      </c>
      <c r="AG553" s="22">
        <f t="shared" si="735"/>
        <v>0.056688191686968925</v>
      </c>
    </row>
    <row r="554" spans="1:33" ht="12.75">
      <c r="A554" s="67">
        <v>1.25</v>
      </c>
      <c r="B554" s="21">
        <f t="shared" si="704"/>
        <v>0.6225589225589225</v>
      </c>
      <c r="C554" s="26" t="str">
        <f t="shared" si="705"/>
        <v>nc</v>
      </c>
      <c r="D554" s="25" t="str">
        <f t="shared" si="706"/>
        <v>nc</v>
      </c>
      <c r="E554" s="25" t="str">
        <f t="shared" si="707"/>
        <v>nc</v>
      </c>
      <c r="F554" s="27">
        <f t="shared" si="708"/>
        <v>4.007575757575758</v>
      </c>
      <c r="G554" s="26" t="str">
        <f t="shared" si="709"/>
        <v>nc</v>
      </c>
      <c r="H554" s="25" t="str">
        <f t="shared" si="710"/>
        <v>nc</v>
      </c>
      <c r="I554" s="25" t="str">
        <f t="shared" si="711"/>
        <v>nc</v>
      </c>
      <c r="J554" s="27">
        <f t="shared" si="712"/>
        <v>5.699663299663299</v>
      </c>
      <c r="K554" s="26" t="str">
        <f t="shared" si="713"/>
        <v>nc</v>
      </c>
      <c r="L554" s="25" t="str">
        <f t="shared" si="714"/>
        <v>nc</v>
      </c>
      <c r="M554" s="25" t="str">
        <f t="shared" si="715"/>
        <v>nc</v>
      </c>
      <c r="N554" s="27">
        <f t="shared" si="716"/>
        <v>8.015151515151516</v>
      </c>
      <c r="O554" s="26">
        <f t="shared" si="717"/>
        <v>1.0922025410123086</v>
      </c>
      <c r="P554" s="25">
        <f t="shared" si="718"/>
        <v>1.4610934834678238</v>
      </c>
      <c r="Q554" s="25">
        <f t="shared" si="719"/>
        <v>0.3688909424555151</v>
      </c>
      <c r="R554" s="27">
        <f t="shared" si="720"/>
        <v>11.658402203856747</v>
      </c>
      <c r="S554" s="26">
        <f t="shared" si="721"/>
        <v>1.1370587878738376</v>
      </c>
      <c r="T554" s="25">
        <f t="shared" si="722"/>
        <v>1.3878518624237401</v>
      </c>
      <c r="U554" s="25">
        <f t="shared" si="723"/>
        <v>0.2507930745499025</v>
      </c>
      <c r="V554" s="27">
        <f t="shared" si="724"/>
        <v>16.03030303030303</v>
      </c>
      <c r="W554" s="26">
        <f t="shared" si="725"/>
        <v>1.1657857528199234</v>
      </c>
      <c r="X554" s="25">
        <f t="shared" si="726"/>
        <v>1.3473285709046305</v>
      </c>
      <c r="Y554" s="25">
        <f t="shared" si="727"/>
        <v>0.18154281808470718</v>
      </c>
      <c r="Z554" s="27">
        <f t="shared" si="728"/>
        <v>23.316804407713494</v>
      </c>
      <c r="AA554" s="26">
        <f t="shared" si="729"/>
        <v>1.190857545748402</v>
      </c>
      <c r="AB554" s="25">
        <f t="shared" si="730"/>
        <v>1.3153239215151935</v>
      </c>
      <c r="AC554" s="25">
        <f t="shared" si="731"/>
        <v>0.12446637576679143</v>
      </c>
      <c r="AD554" s="27">
        <f t="shared" si="732"/>
        <v>32.06060606060606</v>
      </c>
      <c r="AE554" s="26">
        <f t="shared" si="733"/>
        <v>1.2064250228513775</v>
      </c>
      <c r="AF554" s="25">
        <f t="shared" si="734"/>
        <v>1.296840709717529</v>
      </c>
      <c r="AG554" s="25">
        <f t="shared" si="735"/>
        <v>0.09041568686615142</v>
      </c>
    </row>
    <row r="555" spans="1:33" ht="12.75">
      <c r="A555" s="67">
        <v>1.5</v>
      </c>
      <c r="B555" s="21">
        <f t="shared" si="704"/>
        <v>0.6225589225589225</v>
      </c>
      <c r="C555" s="23" t="str">
        <f t="shared" si="705"/>
        <v>nc</v>
      </c>
      <c r="D555" s="22" t="str">
        <f t="shared" si="706"/>
        <v>nc</v>
      </c>
      <c r="E555" s="22" t="str">
        <f t="shared" si="707"/>
        <v>nc</v>
      </c>
      <c r="F555" s="24">
        <f t="shared" si="708"/>
        <v>4.007575757575758</v>
      </c>
      <c r="G555" s="23" t="str">
        <f t="shared" si="709"/>
        <v>nc</v>
      </c>
      <c r="H555" s="22" t="str">
        <f t="shared" si="710"/>
        <v>nc</v>
      </c>
      <c r="I555" s="22" t="str">
        <f t="shared" si="711"/>
        <v>nc</v>
      </c>
      <c r="J555" s="24">
        <f t="shared" si="712"/>
        <v>5.699663299663299</v>
      </c>
      <c r="K555" s="23" t="str">
        <f t="shared" si="713"/>
        <v>nc</v>
      </c>
      <c r="L555" s="22" t="str">
        <f t="shared" si="714"/>
        <v>nc</v>
      </c>
      <c r="M555" s="22" t="str">
        <f t="shared" si="715"/>
        <v>nc</v>
      </c>
      <c r="N555" s="24">
        <f t="shared" si="716"/>
        <v>8.015151515151516</v>
      </c>
      <c r="O555" s="23">
        <f t="shared" si="717"/>
        <v>1.2758711619351437</v>
      </c>
      <c r="P555" s="22">
        <f t="shared" si="718"/>
        <v>1.8196536351795114</v>
      </c>
      <c r="Q555" s="22">
        <f t="shared" si="719"/>
        <v>0.5437824732443677</v>
      </c>
      <c r="R555" s="24">
        <f t="shared" si="720"/>
        <v>11.658402203856747</v>
      </c>
      <c r="S555" s="23">
        <f t="shared" si="721"/>
        <v>1.3383640755083592</v>
      </c>
      <c r="T555" s="22">
        <f t="shared" si="722"/>
        <v>1.7060406955743994</v>
      </c>
      <c r="U555" s="22">
        <f t="shared" si="723"/>
        <v>0.3676766200660402</v>
      </c>
      <c r="V555" s="24">
        <f t="shared" si="724"/>
        <v>16.03030303030303</v>
      </c>
      <c r="W555" s="23">
        <f t="shared" si="725"/>
        <v>1.3788872979022144</v>
      </c>
      <c r="X555" s="22">
        <f t="shared" si="726"/>
        <v>1.6444368917552266</v>
      </c>
      <c r="Y555" s="22">
        <f t="shared" si="727"/>
        <v>0.26554959385301213</v>
      </c>
      <c r="Z555" s="24">
        <f t="shared" si="728"/>
        <v>23.316804407713494</v>
      </c>
      <c r="AA555" s="23">
        <f t="shared" si="729"/>
        <v>1.4145797084914002</v>
      </c>
      <c r="AB555" s="22">
        <f t="shared" si="730"/>
        <v>1.5963996008498038</v>
      </c>
      <c r="AC555" s="22">
        <f t="shared" si="731"/>
        <v>0.18181989235840357</v>
      </c>
      <c r="AD555" s="24">
        <f t="shared" si="732"/>
        <v>32.06060606060606</v>
      </c>
      <c r="AE555" s="23">
        <f t="shared" si="733"/>
        <v>1.4368960871517766</v>
      </c>
      <c r="AF555" s="22">
        <f t="shared" si="734"/>
        <v>1.5689011562613688</v>
      </c>
      <c r="AG555" s="22">
        <f t="shared" si="735"/>
        <v>0.1320050691095922</v>
      </c>
    </row>
    <row r="556" spans="1:33" ht="12.75">
      <c r="A556" s="67">
        <v>1.75</v>
      </c>
      <c r="B556" s="21">
        <f t="shared" si="704"/>
        <v>0.6225589225589225</v>
      </c>
      <c r="C556" s="26" t="str">
        <f t="shared" si="705"/>
        <v>nc</v>
      </c>
      <c r="D556" s="25" t="str">
        <f t="shared" si="706"/>
        <v>nc</v>
      </c>
      <c r="E556" s="25" t="str">
        <f t="shared" si="707"/>
        <v>nc</v>
      </c>
      <c r="F556" s="27">
        <f t="shared" si="708"/>
        <v>4.007575757575758</v>
      </c>
      <c r="G556" s="26" t="str">
        <f t="shared" si="709"/>
        <v>nc</v>
      </c>
      <c r="H556" s="25" t="str">
        <f t="shared" si="710"/>
        <v>nc</v>
      </c>
      <c r="I556" s="25" t="str">
        <f t="shared" si="711"/>
        <v>nc</v>
      </c>
      <c r="J556" s="27">
        <f t="shared" si="712"/>
        <v>5.699663299663299</v>
      </c>
      <c r="K556" s="26" t="str">
        <f t="shared" si="713"/>
        <v>nc</v>
      </c>
      <c r="L556" s="25" t="str">
        <f t="shared" si="714"/>
        <v>nc</v>
      </c>
      <c r="M556" s="25" t="str">
        <f t="shared" si="715"/>
        <v>nc</v>
      </c>
      <c r="N556" s="27">
        <f t="shared" si="716"/>
        <v>8.015151515151516</v>
      </c>
      <c r="O556" s="26">
        <f t="shared" si="717"/>
        <v>1.4500460506118154</v>
      </c>
      <c r="P556" s="25">
        <f t="shared" si="718"/>
        <v>2.2064151087298485</v>
      </c>
      <c r="Q556" s="25">
        <f t="shared" si="719"/>
        <v>0.7563690581180331</v>
      </c>
      <c r="R556" s="27">
        <f t="shared" si="720"/>
        <v>11.658402203856747</v>
      </c>
      <c r="S556" s="26">
        <f t="shared" si="721"/>
        <v>1.532110816752016</v>
      </c>
      <c r="T556" s="25">
        <f t="shared" si="722"/>
        <v>2.040138330524447</v>
      </c>
      <c r="U556" s="25">
        <f t="shared" si="723"/>
        <v>0.508027513772431</v>
      </c>
      <c r="V556" s="27">
        <f t="shared" si="724"/>
        <v>16.03030303030303</v>
      </c>
      <c r="W556" s="26">
        <f t="shared" si="725"/>
        <v>1.5859650445252298</v>
      </c>
      <c r="X556" s="25">
        <f t="shared" si="726"/>
        <v>1.9518813542883406</v>
      </c>
      <c r="Y556" s="25">
        <f t="shared" si="727"/>
        <v>0.36591630976311085</v>
      </c>
      <c r="Z556" s="27">
        <f t="shared" si="728"/>
        <v>23.316804407713494</v>
      </c>
      <c r="AA556" s="26">
        <f t="shared" si="729"/>
        <v>1.6338229139803044</v>
      </c>
      <c r="AB556" s="25">
        <f t="shared" si="730"/>
        <v>1.8839639965983843</v>
      </c>
      <c r="AC556" s="25">
        <f t="shared" si="731"/>
        <v>0.2501410826180799</v>
      </c>
      <c r="AD556" s="27">
        <f t="shared" si="732"/>
        <v>32.06060606060606</v>
      </c>
      <c r="AE556" s="26">
        <f t="shared" si="733"/>
        <v>1.663949586326765</v>
      </c>
      <c r="AF556" s="25">
        <f t="shared" si="734"/>
        <v>1.8454358976403538</v>
      </c>
      <c r="AG556" s="25">
        <f t="shared" si="735"/>
        <v>0.18148631131358872</v>
      </c>
    </row>
    <row r="557" spans="1:33" ht="12.75">
      <c r="A557" s="67">
        <v>2</v>
      </c>
      <c r="B557" s="21">
        <f t="shared" si="704"/>
        <v>0.6225589225589225</v>
      </c>
      <c r="C557" s="23" t="str">
        <f t="shared" si="705"/>
        <v>nc</v>
      </c>
      <c r="D557" s="22" t="str">
        <f t="shared" si="706"/>
        <v>nc</v>
      </c>
      <c r="E557" s="22" t="str">
        <f t="shared" si="707"/>
        <v>nc</v>
      </c>
      <c r="F557" s="24">
        <f t="shared" si="708"/>
        <v>4.007575757575758</v>
      </c>
      <c r="G557" s="23" t="str">
        <f t="shared" si="709"/>
        <v>nc</v>
      </c>
      <c r="H557" s="22" t="str">
        <f t="shared" si="710"/>
        <v>nc</v>
      </c>
      <c r="I557" s="22" t="str">
        <f t="shared" si="711"/>
        <v>nc</v>
      </c>
      <c r="J557" s="24">
        <f t="shared" si="712"/>
        <v>5.699663299663299</v>
      </c>
      <c r="K557" s="23" t="str">
        <f t="shared" si="713"/>
        <v>nc</v>
      </c>
      <c r="L557" s="22" t="str">
        <f t="shared" si="714"/>
        <v>nc</v>
      </c>
      <c r="M557" s="22" t="str">
        <f t="shared" si="715"/>
        <v>nc</v>
      </c>
      <c r="N557" s="24">
        <f t="shared" si="716"/>
        <v>8.015151515151516</v>
      </c>
      <c r="O557" s="23">
        <f t="shared" si="717"/>
        <v>1.6154447511787555</v>
      </c>
      <c r="P557" s="22">
        <f t="shared" si="718"/>
        <v>2.624841219434741</v>
      </c>
      <c r="Q557" s="22">
        <f t="shared" si="719"/>
        <v>1.0093964682559855</v>
      </c>
      <c r="R557" s="24">
        <f t="shared" si="720"/>
        <v>11.658402203856747</v>
      </c>
      <c r="S557" s="23">
        <f t="shared" si="721"/>
        <v>1.718716875509178</v>
      </c>
      <c r="T557" s="22">
        <f t="shared" si="722"/>
        <v>2.39136847077863</v>
      </c>
      <c r="U557" s="22">
        <f t="shared" si="723"/>
        <v>0.6726515952694518</v>
      </c>
      <c r="V557" s="24">
        <f t="shared" si="724"/>
        <v>16.03030303030303</v>
      </c>
      <c r="W557" s="23">
        <f t="shared" si="725"/>
        <v>1.7872708475515402</v>
      </c>
      <c r="X557" s="22">
        <f t="shared" si="726"/>
        <v>2.270210884996009</v>
      </c>
      <c r="Y557" s="22">
        <f t="shared" si="727"/>
        <v>0.4829400374444688</v>
      </c>
      <c r="Z557" s="24">
        <f t="shared" si="728"/>
        <v>23.316804407713494</v>
      </c>
      <c r="AA557" s="23">
        <f t="shared" si="729"/>
        <v>1.8487203334336615</v>
      </c>
      <c r="AB557" s="22">
        <f t="shared" si="730"/>
        <v>2.1782444235244225</v>
      </c>
      <c r="AC557" s="22">
        <f t="shared" si="731"/>
        <v>0.329524090090761</v>
      </c>
      <c r="AD557" s="24">
        <f t="shared" si="732"/>
        <v>32.06060606060606</v>
      </c>
      <c r="AE557" s="23">
        <f t="shared" si="733"/>
        <v>1.887660977515781</v>
      </c>
      <c r="AF557" s="22">
        <f t="shared" si="734"/>
        <v>2.1265562251014036</v>
      </c>
      <c r="AG557" s="22">
        <f t="shared" si="735"/>
        <v>0.23889524758562253</v>
      </c>
    </row>
    <row r="558" spans="1:33" ht="12.75">
      <c r="A558" s="67">
        <v>2.25</v>
      </c>
      <c r="B558" s="21">
        <f t="shared" si="704"/>
        <v>0.6225589225589225</v>
      </c>
      <c r="C558" s="26" t="str">
        <f t="shared" si="705"/>
        <v>nc</v>
      </c>
      <c r="D558" s="25" t="str">
        <f t="shared" si="706"/>
        <v>nc</v>
      </c>
      <c r="E558" s="25" t="str">
        <f t="shared" si="707"/>
        <v>nc</v>
      </c>
      <c r="F558" s="27">
        <f t="shared" si="708"/>
        <v>4.007575757575758</v>
      </c>
      <c r="G558" s="26" t="str">
        <f t="shared" si="709"/>
        <v>nc</v>
      </c>
      <c r="H558" s="25" t="str">
        <f t="shared" si="710"/>
        <v>nc</v>
      </c>
      <c r="I558" s="25" t="str">
        <f t="shared" si="711"/>
        <v>nc</v>
      </c>
      <c r="J558" s="27">
        <f t="shared" si="712"/>
        <v>5.699663299663299</v>
      </c>
      <c r="K558" s="26" t="str">
        <f t="shared" si="713"/>
        <v>nc</v>
      </c>
      <c r="L558" s="25" t="str">
        <f t="shared" si="714"/>
        <v>nc</v>
      </c>
      <c r="M558" s="25" t="str">
        <f t="shared" si="715"/>
        <v>nc</v>
      </c>
      <c r="N558" s="27">
        <f t="shared" si="716"/>
        <v>8.015151515151516</v>
      </c>
      <c r="O558" s="26">
        <f t="shared" si="717"/>
        <v>1.7727142746504467</v>
      </c>
      <c r="P558" s="25">
        <f t="shared" si="718"/>
        <v>3.078986579472905</v>
      </c>
      <c r="Q558" s="25">
        <f t="shared" si="719"/>
        <v>1.3062723048224585</v>
      </c>
      <c r="R558" s="27">
        <f t="shared" si="720"/>
        <v>11.658402203856747</v>
      </c>
      <c r="S558" s="26">
        <f t="shared" si="721"/>
        <v>1.8985698716381736</v>
      </c>
      <c r="T558" s="25">
        <f t="shared" si="722"/>
        <v>2.7610836252836624</v>
      </c>
      <c r="U558" s="25">
        <f t="shared" si="723"/>
        <v>0.8625137536454888</v>
      </c>
      <c r="V558" s="27">
        <f t="shared" si="724"/>
        <v>16.03030303030303</v>
      </c>
      <c r="W558" s="26">
        <f t="shared" si="725"/>
        <v>1.983042714765067</v>
      </c>
      <c r="X558" s="25">
        <f t="shared" si="726"/>
        <v>2.600013980331421</v>
      </c>
      <c r="Y558" s="25">
        <f t="shared" si="727"/>
        <v>0.616971265566354</v>
      </c>
      <c r="Z558" s="27">
        <f t="shared" si="728"/>
        <v>23.316804407713494</v>
      </c>
      <c r="AA558" s="26">
        <f t="shared" si="729"/>
        <v>2.059399910504129</v>
      </c>
      <c r="AB558" s="25">
        <f t="shared" si="730"/>
        <v>2.479478939662107</v>
      </c>
      <c r="AC558" s="25">
        <f t="shared" si="731"/>
        <v>0.4200790291579781</v>
      </c>
      <c r="AD558" s="27">
        <f t="shared" si="732"/>
        <v>32.06060606060606</v>
      </c>
      <c r="AE558" s="26">
        <f t="shared" si="733"/>
        <v>2.1081035127088397</v>
      </c>
      <c r="AF558" s="25">
        <f t="shared" si="734"/>
        <v>2.4123771516823305</v>
      </c>
      <c r="AG558" s="25">
        <f t="shared" si="735"/>
        <v>0.3042736389734908</v>
      </c>
    </row>
    <row r="559" spans="1:33" ht="12.75">
      <c r="A559" s="67">
        <v>2.75</v>
      </c>
      <c r="B559" s="21">
        <f t="shared" si="704"/>
        <v>0.6225589225589225</v>
      </c>
      <c r="C559" s="23" t="str">
        <f t="shared" si="705"/>
        <v>nc</v>
      </c>
      <c r="D559" s="22" t="str">
        <f t="shared" si="706"/>
        <v>nc</v>
      </c>
      <c r="E559" s="22" t="str">
        <f t="shared" si="707"/>
        <v>nc</v>
      </c>
      <c r="F559" s="24">
        <f t="shared" si="708"/>
        <v>4.007575757575758</v>
      </c>
      <c r="G559" s="23" t="str">
        <f t="shared" si="709"/>
        <v>nc</v>
      </c>
      <c r="H559" s="22" t="str">
        <f t="shared" si="710"/>
        <v>nc</v>
      </c>
      <c r="I559" s="22" t="str">
        <f t="shared" si="711"/>
        <v>nc</v>
      </c>
      <c r="J559" s="24">
        <f t="shared" si="712"/>
        <v>5.699663299663299</v>
      </c>
      <c r="K559" s="23" t="str">
        <f t="shared" si="713"/>
        <v>nc</v>
      </c>
      <c r="L559" s="22" t="str">
        <f t="shared" si="714"/>
        <v>nc</v>
      </c>
      <c r="M559" s="22" t="str">
        <f t="shared" si="715"/>
        <v>nc</v>
      </c>
      <c r="N559" s="24">
        <f t="shared" si="716"/>
        <v>8.015151515151516</v>
      </c>
      <c r="O559" s="23">
        <f t="shared" si="717"/>
        <v>2.065150732225295</v>
      </c>
      <c r="P559" s="22">
        <f t="shared" si="718"/>
        <v>4.1144377948480075</v>
      </c>
      <c r="Q559" s="22">
        <f t="shared" si="719"/>
        <v>2.0492870626227124</v>
      </c>
      <c r="R559" s="24">
        <f t="shared" si="720"/>
        <v>11.658402203856747</v>
      </c>
      <c r="S559" s="23">
        <f t="shared" si="721"/>
        <v>2.2394317793034015</v>
      </c>
      <c r="T559" s="22">
        <f t="shared" si="722"/>
        <v>3.562130373114639</v>
      </c>
      <c r="U559" s="22">
        <f t="shared" si="723"/>
        <v>1.3226985938112374</v>
      </c>
      <c r="V559" s="24">
        <f t="shared" si="724"/>
        <v>16.03030303030303</v>
      </c>
      <c r="W559" s="23">
        <f t="shared" si="725"/>
        <v>2.358872994613386</v>
      </c>
      <c r="X559" s="22">
        <f t="shared" si="726"/>
        <v>3.29661489374238</v>
      </c>
      <c r="Y559" s="22">
        <f t="shared" si="727"/>
        <v>0.9377418991289939</v>
      </c>
      <c r="Z559" s="24">
        <f t="shared" si="728"/>
        <v>23.316804407713494</v>
      </c>
      <c r="AA559" s="23">
        <f t="shared" si="729"/>
        <v>2.4685926836919947</v>
      </c>
      <c r="AB559" s="22">
        <f t="shared" si="730"/>
        <v>3.1038200883140563</v>
      </c>
      <c r="AC559" s="22">
        <f t="shared" si="731"/>
        <v>0.6352274046220616</v>
      </c>
      <c r="AD559" s="24">
        <f t="shared" si="732"/>
        <v>32.06060606060606</v>
      </c>
      <c r="AE559" s="23">
        <f t="shared" si="733"/>
        <v>2.5394644736819134</v>
      </c>
      <c r="AF559" s="22">
        <f t="shared" si="734"/>
        <v>2.9986004126618337</v>
      </c>
      <c r="AG559" s="22">
        <f t="shared" si="735"/>
        <v>0.45913593897992033</v>
      </c>
    </row>
    <row r="560" spans="1:33" ht="12.75">
      <c r="A560" s="67">
        <v>3</v>
      </c>
      <c r="B560" s="21">
        <f t="shared" si="704"/>
        <v>0.6225589225589225</v>
      </c>
      <c r="C560" s="26" t="str">
        <f t="shared" si="705"/>
        <v>nc</v>
      </c>
      <c r="D560" s="25" t="str">
        <f t="shared" si="706"/>
        <v>nc</v>
      </c>
      <c r="E560" s="25" t="str">
        <f t="shared" si="707"/>
        <v>nc</v>
      </c>
      <c r="F560" s="27">
        <f t="shared" si="708"/>
        <v>4.007575757575758</v>
      </c>
      <c r="G560" s="26" t="str">
        <f t="shared" si="709"/>
        <v>nc</v>
      </c>
      <c r="H560" s="25" t="str">
        <f t="shared" si="710"/>
        <v>nc</v>
      </c>
      <c r="I560" s="25" t="str">
        <f t="shared" si="711"/>
        <v>nc</v>
      </c>
      <c r="J560" s="27">
        <f t="shared" si="712"/>
        <v>5.699663299663299</v>
      </c>
      <c r="K560" s="26" t="str">
        <f t="shared" si="713"/>
        <v>nc</v>
      </c>
      <c r="L560" s="25" t="str">
        <f t="shared" si="714"/>
        <v>nc</v>
      </c>
      <c r="M560" s="25" t="str">
        <f t="shared" si="715"/>
        <v>nc</v>
      </c>
      <c r="N560" s="27">
        <f t="shared" si="716"/>
        <v>8.015151515151516</v>
      </c>
      <c r="O560" s="26">
        <f t="shared" si="717"/>
        <v>2.2013293976652317</v>
      </c>
      <c r="P560" s="25">
        <f t="shared" si="718"/>
        <v>4.708192908340057</v>
      </c>
      <c r="Q560" s="25">
        <f t="shared" si="719"/>
        <v>2.506863510674825</v>
      </c>
      <c r="R560" s="27">
        <f t="shared" si="720"/>
        <v>11.658402203856747</v>
      </c>
      <c r="S560" s="26">
        <f t="shared" si="721"/>
        <v>2.4010875247087338</v>
      </c>
      <c r="T560" s="25">
        <f t="shared" si="722"/>
        <v>3.9969827439651735</v>
      </c>
      <c r="U560" s="25">
        <f t="shared" si="723"/>
        <v>1.5958952192564397</v>
      </c>
      <c r="V560" s="27">
        <f t="shared" si="724"/>
        <v>16.03030303030303</v>
      </c>
      <c r="W560" s="26">
        <f t="shared" si="725"/>
        <v>2.5393462663449413</v>
      </c>
      <c r="X560" s="25">
        <f t="shared" si="726"/>
        <v>3.6648223242409403</v>
      </c>
      <c r="Y560" s="25">
        <f t="shared" si="727"/>
        <v>1.125476057895999</v>
      </c>
      <c r="Z560" s="27">
        <f t="shared" si="728"/>
        <v>23.316804407713494</v>
      </c>
      <c r="AA560" s="26">
        <f t="shared" si="729"/>
        <v>2.6673378430447316</v>
      </c>
      <c r="AB560" s="25">
        <f t="shared" si="730"/>
        <v>3.4274625708452953</v>
      </c>
      <c r="AC560" s="25">
        <f t="shared" si="731"/>
        <v>0.7601247278005636</v>
      </c>
      <c r="AD560" s="27">
        <f t="shared" si="732"/>
        <v>32.06060606060606</v>
      </c>
      <c r="AE560" s="26">
        <f t="shared" si="733"/>
        <v>2.7505190803179302</v>
      </c>
      <c r="AF560" s="25">
        <f t="shared" si="734"/>
        <v>3.2992528346132577</v>
      </c>
      <c r="AG560" s="25">
        <f t="shared" si="735"/>
        <v>0.5487337542953274</v>
      </c>
    </row>
    <row r="561" spans="1:33" ht="12.75">
      <c r="A561" s="67">
        <v>4</v>
      </c>
      <c r="B561" s="21">
        <f t="shared" si="704"/>
        <v>0.6225589225589225</v>
      </c>
      <c r="C561" s="23" t="str">
        <f t="shared" si="705"/>
        <v>nc</v>
      </c>
      <c r="D561" s="22" t="str">
        <f t="shared" si="706"/>
        <v>nc</v>
      </c>
      <c r="E561" s="22" t="str">
        <f t="shared" si="707"/>
        <v>nc</v>
      </c>
      <c r="F561" s="24">
        <f t="shared" si="708"/>
        <v>4.007575757575758</v>
      </c>
      <c r="G561" s="23" t="str">
        <f t="shared" si="709"/>
        <v>nc</v>
      </c>
      <c r="H561" s="22" t="str">
        <f t="shared" si="710"/>
        <v>nc</v>
      </c>
      <c r="I561" s="22" t="str">
        <f t="shared" si="711"/>
        <v>nc</v>
      </c>
      <c r="J561" s="24">
        <f t="shared" si="712"/>
        <v>5.699663299663299</v>
      </c>
      <c r="K561" s="23" t="str">
        <f t="shared" si="713"/>
        <v>nc</v>
      </c>
      <c r="L561" s="22" t="str">
        <f t="shared" si="714"/>
        <v>nc</v>
      </c>
      <c r="M561" s="22" t="str">
        <f t="shared" si="715"/>
        <v>nc</v>
      </c>
      <c r="N561" s="24">
        <f t="shared" si="716"/>
        <v>8.015151515151516</v>
      </c>
      <c r="O561" s="23">
        <f t="shared" si="717"/>
        <v>2.6889372344102638</v>
      </c>
      <c r="P561" s="22">
        <f t="shared" si="718"/>
        <v>7.806044150631565</v>
      </c>
      <c r="Q561" s="22">
        <f t="shared" si="719"/>
        <v>5.117106916221301</v>
      </c>
      <c r="R561" s="24">
        <f t="shared" si="720"/>
        <v>11.658402203856747</v>
      </c>
      <c r="S561" s="23">
        <f t="shared" si="721"/>
        <v>2.9957859372201625</v>
      </c>
      <c r="T561" s="22">
        <f t="shared" si="722"/>
        <v>6.016927585025357</v>
      </c>
      <c r="U561" s="22">
        <f t="shared" si="723"/>
        <v>3.0211416478051945</v>
      </c>
      <c r="V561" s="24">
        <f t="shared" si="724"/>
        <v>16.03030303030303</v>
      </c>
      <c r="W561" s="23">
        <f t="shared" si="725"/>
        <v>3.215981421475947</v>
      </c>
      <c r="X561" s="22">
        <f t="shared" si="726"/>
        <v>5.289523942845143</v>
      </c>
      <c r="Y561" s="22">
        <f t="shared" si="727"/>
        <v>2.0735425213691965</v>
      </c>
      <c r="Z561" s="24">
        <f t="shared" si="728"/>
        <v>23.316804407713494</v>
      </c>
      <c r="AA561" s="23">
        <f t="shared" si="729"/>
        <v>3.4258177298210066</v>
      </c>
      <c r="AB561" s="22">
        <f t="shared" si="730"/>
        <v>4.805407673323118</v>
      </c>
      <c r="AC561" s="22">
        <f t="shared" si="731"/>
        <v>1.3795899435021113</v>
      </c>
      <c r="AD561" s="24">
        <f t="shared" si="732"/>
        <v>32.06060606060606</v>
      </c>
      <c r="AE561" s="23">
        <f t="shared" si="733"/>
        <v>3.5653987821029114</v>
      </c>
      <c r="AF561" s="22">
        <f t="shared" si="734"/>
        <v>4.555259430205073</v>
      </c>
      <c r="AG561" s="22">
        <f t="shared" si="735"/>
        <v>0.9898606481021615</v>
      </c>
    </row>
    <row r="562" spans="1:33" ht="12.75">
      <c r="A562" s="67">
        <v>5</v>
      </c>
      <c r="B562" s="21">
        <f t="shared" si="704"/>
        <v>0.6225589225589225</v>
      </c>
      <c r="C562" s="26" t="str">
        <f t="shared" si="705"/>
        <v>nc</v>
      </c>
      <c r="D562" s="25" t="str">
        <f t="shared" si="706"/>
        <v>nc</v>
      </c>
      <c r="E562" s="25" t="str">
        <f t="shared" si="707"/>
        <v>nc</v>
      </c>
      <c r="F562" s="27">
        <f t="shared" si="708"/>
        <v>4.007575757575758</v>
      </c>
      <c r="G562" s="26" t="str">
        <f t="shared" si="709"/>
        <v>nc</v>
      </c>
      <c r="H562" s="25" t="str">
        <f t="shared" si="710"/>
        <v>nc</v>
      </c>
      <c r="I562" s="25" t="str">
        <f t="shared" si="711"/>
        <v>nc</v>
      </c>
      <c r="J562" s="27">
        <f t="shared" si="712"/>
        <v>5.699663299663299</v>
      </c>
      <c r="K562" s="26" t="str">
        <f t="shared" si="713"/>
        <v>nc</v>
      </c>
      <c r="L562" s="25" t="str">
        <f t="shared" si="714"/>
        <v>nc</v>
      </c>
      <c r="M562" s="25" t="str">
        <f t="shared" si="715"/>
        <v>nc</v>
      </c>
      <c r="N562" s="27">
        <f t="shared" si="716"/>
        <v>8.015151515151516</v>
      </c>
      <c r="O562" s="26">
        <f t="shared" si="717"/>
        <v>3.101082389134839</v>
      </c>
      <c r="P562" s="25">
        <f t="shared" si="718"/>
        <v>12.89790902707342</v>
      </c>
      <c r="Q562" s="25">
        <f t="shared" si="719"/>
        <v>9.79682663793858</v>
      </c>
      <c r="R562" s="27">
        <f t="shared" si="720"/>
        <v>11.658402203856747</v>
      </c>
      <c r="S562" s="26">
        <f t="shared" si="721"/>
        <v>3.5186886266538333</v>
      </c>
      <c r="T562" s="25">
        <f t="shared" si="722"/>
        <v>8.635338941134414</v>
      </c>
      <c r="U562" s="25">
        <f t="shared" si="723"/>
        <v>5.11665031448058</v>
      </c>
      <c r="V562" s="27">
        <f t="shared" si="724"/>
        <v>16.03030303030303</v>
      </c>
      <c r="W562" s="26">
        <f t="shared" si="725"/>
        <v>3.8279852495933215</v>
      </c>
      <c r="X562" s="25">
        <f t="shared" si="726"/>
        <v>7.206377576041588</v>
      </c>
      <c r="Y562" s="25">
        <f t="shared" si="727"/>
        <v>3.378392326448266</v>
      </c>
      <c r="Z562" s="27">
        <f t="shared" si="728"/>
        <v>23.316804407713494</v>
      </c>
      <c r="AA562" s="26">
        <f t="shared" si="729"/>
        <v>4.130551990883114</v>
      </c>
      <c r="AB562" s="25">
        <f t="shared" si="730"/>
        <v>6.333057783465692</v>
      </c>
      <c r="AC562" s="25">
        <f t="shared" si="731"/>
        <v>2.2025057925825777</v>
      </c>
      <c r="AD562" s="27">
        <f t="shared" si="732"/>
        <v>32.06060606060606</v>
      </c>
      <c r="AE562" s="26">
        <f t="shared" si="733"/>
        <v>4.336193527022108</v>
      </c>
      <c r="AF562" s="25">
        <f t="shared" si="734"/>
        <v>5.903780651670246</v>
      </c>
      <c r="AG562" s="25">
        <f t="shared" si="735"/>
        <v>1.5675871246481377</v>
      </c>
    </row>
    <row r="563" spans="1:33" ht="12.75">
      <c r="A563" s="67">
        <v>10</v>
      </c>
      <c r="B563" s="21">
        <f t="shared" si="704"/>
        <v>0.6225589225589225</v>
      </c>
      <c r="C563" s="23" t="str">
        <f t="shared" si="705"/>
        <v>nc</v>
      </c>
      <c r="D563" s="22" t="str">
        <f t="shared" si="706"/>
        <v>nc</v>
      </c>
      <c r="E563" s="22" t="str">
        <f t="shared" si="707"/>
        <v>nc</v>
      </c>
      <c r="F563" s="24">
        <f t="shared" si="708"/>
        <v>4.007575757575758</v>
      </c>
      <c r="G563" s="23" t="str">
        <f t="shared" si="709"/>
        <v>nc</v>
      </c>
      <c r="H563" s="22" t="str">
        <f t="shared" si="710"/>
        <v>nc</v>
      </c>
      <c r="I563" s="22" t="str">
        <f t="shared" si="711"/>
        <v>nc</v>
      </c>
      <c r="J563" s="24">
        <f t="shared" si="712"/>
        <v>5.699663299663299</v>
      </c>
      <c r="K563" s="23" t="str">
        <f t="shared" si="713"/>
        <v>nc</v>
      </c>
      <c r="L563" s="22" t="str">
        <f t="shared" si="714"/>
        <v>nc</v>
      </c>
      <c r="M563" s="22" t="str">
        <f t="shared" si="715"/>
        <v>nc</v>
      </c>
      <c r="N563" s="24">
        <f t="shared" si="716"/>
        <v>8.015151515151516</v>
      </c>
      <c r="O563" s="23">
        <f t="shared" si="717"/>
        <v>4.471954337034883</v>
      </c>
      <c r="P563" s="22" t="str">
        <f t="shared" si="718"/>
        <v>infini</v>
      </c>
      <c r="Q563" s="22" t="str">
        <f t="shared" si="719"/>
        <v>infini</v>
      </c>
      <c r="R563" s="24">
        <f t="shared" si="720"/>
        <v>11.658402203856747</v>
      </c>
      <c r="S563" s="23">
        <f t="shared" si="721"/>
        <v>5.405816924703306</v>
      </c>
      <c r="T563" s="22">
        <f t="shared" si="722"/>
        <v>66.60413348525964</v>
      </c>
      <c r="U563" s="22">
        <f t="shared" si="723"/>
        <v>61.198316560556336</v>
      </c>
      <c r="V563" s="24">
        <f t="shared" si="724"/>
        <v>16.03030303030303</v>
      </c>
      <c r="W563" s="23">
        <f t="shared" si="725"/>
        <v>6.1801664555986</v>
      </c>
      <c r="X563" s="22">
        <f t="shared" si="726"/>
        <v>26.18345245401809</v>
      </c>
      <c r="Y563" s="22">
        <f t="shared" si="727"/>
        <v>20.003285998419493</v>
      </c>
      <c r="Z563" s="24">
        <f t="shared" si="728"/>
        <v>23.316804407713494</v>
      </c>
      <c r="AA563" s="23">
        <f t="shared" si="729"/>
        <v>7.0178906462727735</v>
      </c>
      <c r="AB563" s="22">
        <f t="shared" si="730"/>
        <v>17.389174827772386</v>
      </c>
      <c r="AC563" s="22">
        <f t="shared" si="731"/>
        <v>10.371284181499613</v>
      </c>
      <c r="AD563" s="24">
        <f t="shared" si="732"/>
        <v>32.06060606060606</v>
      </c>
      <c r="AE563" s="23">
        <f t="shared" si="733"/>
        <v>7.639187733399568</v>
      </c>
      <c r="AF563" s="22">
        <f t="shared" si="734"/>
        <v>14.472611471938455</v>
      </c>
      <c r="AG563" s="22">
        <f t="shared" si="735"/>
        <v>6.833423738538887</v>
      </c>
    </row>
    <row r="564" spans="1:33" ht="12.75">
      <c r="A564" s="67">
        <v>20</v>
      </c>
      <c r="B564" s="21">
        <f t="shared" si="704"/>
        <v>0.6225589225589225</v>
      </c>
      <c r="C564" s="26" t="str">
        <f t="shared" si="705"/>
        <v>nc</v>
      </c>
      <c r="D564" s="25" t="str">
        <f t="shared" si="706"/>
        <v>nc</v>
      </c>
      <c r="E564" s="25" t="str">
        <f t="shared" si="707"/>
        <v>nc</v>
      </c>
      <c r="F564" s="27">
        <f t="shared" si="708"/>
        <v>4.007575757575758</v>
      </c>
      <c r="G564" s="26" t="str">
        <f t="shared" si="709"/>
        <v>nc</v>
      </c>
      <c r="H564" s="25" t="str">
        <f t="shared" si="710"/>
        <v>nc</v>
      </c>
      <c r="I564" s="25" t="str">
        <f t="shared" si="711"/>
        <v>nc</v>
      </c>
      <c r="J564" s="27">
        <f t="shared" si="712"/>
        <v>5.699663299663299</v>
      </c>
      <c r="K564" s="26" t="str">
        <f t="shared" si="713"/>
        <v>nc</v>
      </c>
      <c r="L564" s="25" t="str">
        <f t="shared" si="714"/>
        <v>nc</v>
      </c>
      <c r="M564" s="25" t="str">
        <f t="shared" si="715"/>
        <v>nc</v>
      </c>
      <c r="N564" s="27">
        <f t="shared" si="716"/>
        <v>8.015151515151516</v>
      </c>
      <c r="O564" s="26">
        <f t="shared" si="717"/>
        <v>5.740864537301511</v>
      </c>
      <c r="P564" s="25" t="str">
        <f t="shared" si="718"/>
        <v>infini</v>
      </c>
      <c r="Q564" s="25" t="str">
        <f t="shared" si="719"/>
        <v>infini</v>
      </c>
      <c r="R564" s="27">
        <f t="shared" si="720"/>
        <v>11.658402203856747</v>
      </c>
      <c r="S564" s="26">
        <f t="shared" si="721"/>
        <v>7.38658915169771</v>
      </c>
      <c r="T564" s="25" t="str">
        <f t="shared" si="722"/>
        <v>infini</v>
      </c>
      <c r="U564" s="25" t="str">
        <f t="shared" si="723"/>
        <v>infini</v>
      </c>
      <c r="V564" s="27">
        <f t="shared" si="724"/>
        <v>16.03030303030303</v>
      </c>
      <c r="W564" s="26">
        <f t="shared" si="725"/>
        <v>8.921012779477286</v>
      </c>
      <c r="X564" s="25" t="str">
        <f t="shared" si="726"/>
        <v>infini</v>
      </c>
      <c r="Y564" s="25" t="str">
        <f t="shared" si="727"/>
        <v>infini</v>
      </c>
      <c r="Z564" s="27">
        <f t="shared" si="728"/>
        <v>23.316804407713494</v>
      </c>
      <c r="AA564" s="26">
        <f t="shared" si="729"/>
        <v>10.788622286305868</v>
      </c>
      <c r="AB564" s="25">
        <f t="shared" si="730"/>
        <v>136.80341620629147</v>
      </c>
      <c r="AC564" s="25">
        <f t="shared" si="731"/>
        <v>126.0147939199856</v>
      </c>
      <c r="AD564" s="27">
        <f t="shared" si="732"/>
        <v>32.06060606060606</v>
      </c>
      <c r="AE564" s="26">
        <f t="shared" si="733"/>
        <v>12.338451419388395</v>
      </c>
      <c r="AF564" s="25">
        <f t="shared" si="734"/>
        <v>52.76334294178079</v>
      </c>
      <c r="AG564" s="25">
        <f t="shared" si="735"/>
        <v>40.4248915223924</v>
      </c>
    </row>
    <row r="565" spans="1:33" ht="12.75">
      <c r="A565" s="67">
        <v>50</v>
      </c>
      <c r="B565" s="21">
        <f t="shared" si="704"/>
        <v>0.6225589225589225</v>
      </c>
      <c r="C565" s="23" t="str">
        <f t="shared" si="705"/>
        <v>nc</v>
      </c>
      <c r="D565" s="22" t="str">
        <f t="shared" si="706"/>
        <v>nc</v>
      </c>
      <c r="E565" s="22" t="str">
        <f t="shared" si="707"/>
        <v>nc</v>
      </c>
      <c r="F565" s="24">
        <f t="shared" si="708"/>
        <v>4.007575757575758</v>
      </c>
      <c r="G565" s="23" t="str">
        <f t="shared" si="709"/>
        <v>nc</v>
      </c>
      <c r="H565" s="22" t="str">
        <f t="shared" si="710"/>
        <v>nc</v>
      </c>
      <c r="I565" s="22" t="str">
        <f t="shared" si="711"/>
        <v>nc</v>
      </c>
      <c r="J565" s="24">
        <f t="shared" si="712"/>
        <v>5.699663299663299</v>
      </c>
      <c r="K565" s="23" t="str">
        <f t="shared" si="713"/>
        <v>nc</v>
      </c>
      <c r="L565" s="22" t="str">
        <f t="shared" si="714"/>
        <v>nc</v>
      </c>
      <c r="M565" s="22" t="str">
        <f t="shared" si="715"/>
        <v>nc</v>
      </c>
      <c r="N565" s="24">
        <f t="shared" si="716"/>
        <v>8.015151515151516</v>
      </c>
      <c r="O565" s="23">
        <f t="shared" si="717"/>
        <v>6.918780578655941</v>
      </c>
      <c r="P565" s="22" t="str">
        <f t="shared" si="718"/>
        <v>infini</v>
      </c>
      <c r="Q565" s="22" t="str">
        <f t="shared" si="719"/>
        <v>infini</v>
      </c>
      <c r="R565" s="24">
        <f t="shared" si="720"/>
        <v>11.658402203856747</v>
      </c>
      <c r="S565" s="23">
        <f t="shared" si="721"/>
        <v>9.46815291013255</v>
      </c>
      <c r="T565" s="22" t="str">
        <f t="shared" si="722"/>
        <v>infini</v>
      </c>
      <c r="U565" s="22" t="str">
        <f t="shared" si="723"/>
        <v>infini</v>
      </c>
      <c r="V565" s="24">
        <f t="shared" si="724"/>
        <v>16.03030303030303</v>
      </c>
      <c r="W565" s="23">
        <f t="shared" si="725"/>
        <v>12.155531984904162</v>
      </c>
      <c r="X565" s="22" t="str">
        <f t="shared" si="726"/>
        <v>infini</v>
      </c>
      <c r="Y565" s="22" t="str">
        <f t="shared" si="727"/>
        <v>infini</v>
      </c>
      <c r="Z565" s="24">
        <f t="shared" si="728"/>
        <v>23.316804407713494</v>
      </c>
      <c r="AA565" s="23">
        <f t="shared" si="729"/>
        <v>15.9213838782595</v>
      </c>
      <c r="AB565" s="22" t="str">
        <f t="shared" si="730"/>
        <v>infini</v>
      </c>
      <c r="AC565" s="22" t="str">
        <f t="shared" si="731"/>
        <v>infini</v>
      </c>
      <c r="AD565" s="24">
        <f t="shared" si="732"/>
        <v>32.06060606060606</v>
      </c>
      <c r="AE565" s="23">
        <f t="shared" si="733"/>
        <v>19.556637352659777</v>
      </c>
      <c r="AF565" s="22" t="str">
        <f t="shared" si="734"/>
        <v>infini</v>
      </c>
      <c r="AG565" s="22" t="str">
        <f t="shared" si="735"/>
        <v>infini</v>
      </c>
    </row>
    <row r="566" spans="1:33" ht="12.75">
      <c r="A566" s="67">
        <v>100</v>
      </c>
      <c r="B566" s="21">
        <f t="shared" si="704"/>
        <v>0.6225589225589225</v>
      </c>
      <c r="C566" s="26" t="str">
        <f t="shared" si="705"/>
        <v>nc</v>
      </c>
      <c r="D566" s="25" t="str">
        <f t="shared" si="706"/>
        <v>nc</v>
      </c>
      <c r="E566" s="25" t="str">
        <f t="shared" si="707"/>
        <v>nc</v>
      </c>
      <c r="F566" s="27">
        <f t="shared" si="708"/>
        <v>4.007575757575758</v>
      </c>
      <c r="G566" s="26" t="str">
        <f t="shared" si="709"/>
        <v>nc</v>
      </c>
      <c r="H566" s="25" t="str">
        <f t="shared" si="710"/>
        <v>nc</v>
      </c>
      <c r="I566" s="25" t="str">
        <f t="shared" si="711"/>
        <v>nc</v>
      </c>
      <c r="J566" s="27">
        <f t="shared" si="712"/>
        <v>5.699663299663299</v>
      </c>
      <c r="K566" s="26" t="str">
        <f t="shared" si="713"/>
        <v>nc</v>
      </c>
      <c r="L566" s="25" t="str">
        <f t="shared" si="714"/>
        <v>nc</v>
      </c>
      <c r="M566" s="25" t="str">
        <f t="shared" si="715"/>
        <v>nc</v>
      </c>
      <c r="N566" s="27">
        <f t="shared" si="716"/>
        <v>8.015151515151516</v>
      </c>
      <c r="O566" s="26">
        <f t="shared" si="717"/>
        <v>7.426721146135409</v>
      </c>
      <c r="P566" s="25" t="str">
        <f t="shared" si="718"/>
        <v>infini</v>
      </c>
      <c r="Q566" s="25" t="str">
        <f t="shared" si="719"/>
        <v>infini</v>
      </c>
      <c r="R566" s="27">
        <f t="shared" si="720"/>
        <v>11.658402203856747</v>
      </c>
      <c r="S566" s="26">
        <f t="shared" si="721"/>
        <v>10.449742909656834</v>
      </c>
      <c r="T566" s="25" t="str">
        <f t="shared" si="722"/>
        <v>infini</v>
      </c>
      <c r="U566" s="25" t="str">
        <f t="shared" si="723"/>
        <v>infini</v>
      </c>
      <c r="V566" s="27">
        <f t="shared" si="724"/>
        <v>16.03030303030303</v>
      </c>
      <c r="W566" s="26">
        <f t="shared" si="725"/>
        <v>13.826580699661575</v>
      </c>
      <c r="X566" s="25" t="str">
        <f t="shared" si="726"/>
        <v>infini</v>
      </c>
      <c r="Y566" s="25" t="str">
        <f t="shared" si="727"/>
        <v>infini</v>
      </c>
      <c r="Z566" s="27">
        <f t="shared" si="728"/>
        <v>23.316804407713494</v>
      </c>
      <c r="AA566" s="26">
        <f t="shared" si="729"/>
        <v>18.92216791885931</v>
      </c>
      <c r="AB566" s="25" t="str">
        <f t="shared" si="730"/>
        <v>infini</v>
      </c>
      <c r="AC566" s="25" t="str">
        <f t="shared" si="731"/>
        <v>infini</v>
      </c>
      <c r="AD566" s="27">
        <f t="shared" si="732"/>
        <v>32.06060606060606</v>
      </c>
      <c r="AE566" s="26">
        <f t="shared" si="733"/>
        <v>24.29411586410358</v>
      </c>
      <c r="AF566" s="25" t="str">
        <f t="shared" si="734"/>
        <v>infini</v>
      </c>
      <c r="AG566" s="25" t="str">
        <f t="shared" si="735"/>
        <v>infini</v>
      </c>
    </row>
    <row r="567" spans="1:33" ht="12.75">
      <c r="A567" s="67">
        <v>200</v>
      </c>
      <c r="B567" s="21">
        <f t="shared" si="704"/>
        <v>0.6225589225589225</v>
      </c>
      <c r="C567" s="23" t="str">
        <f t="shared" si="705"/>
        <v>nc</v>
      </c>
      <c r="D567" s="22" t="str">
        <f t="shared" si="706"/>
        <v>nc</v>
      </c>
      <c r="E567" s="22" t="str">
        <f t="shared" si="707"/>
        <v>nc</v>
      </c>
      <c r="F567" s="24">
        <f t="shared" si="708"/>
        <v>4.007575757575758</v>
      </c>
      <c r="G567" s="23" t="str">
        <f t="shared" si="709"/>
        <v>nc</v>
      </c>
      <c r="H567" s="22" t="str">
        <f t="shared" si="710"/>
        <v>nc</v>
      </c>
      <c r="I567" s="22" t="str">
        <f t="shared" si="711"/>
        <v>nc</v>
      </c>
      <c r="J567" s="24">
        <f t="shared" si="712"/>
        <v>5.699663299663299</v>
      </c>
      <c r="K567" s="23" t="str">
        <f t="shared" si="713"/>
        <v>nc</v>
      </c>
      <c r="L567" s="22" t="str">
        <f t="shared" si="714"/>
        <v>nc</v>
      </c>
      <c r="M567" s="22" t="str">
        <f t="shared" si="715"/>
        <v>nc</v>
      </c>
      <c r="N567" s="24">
        <f t="shared" si="716"/>
        <v>8.015151515151516</v>
      </c>
      <c r="O567" s="23">
        <f t="shared" si="717"/>
        <v>7.709724921678522</v>
      </c>
      <c r="P567" s="22" t="str">
        <f t="shared" si="718"/>
        <v>infini</v>
      </c>
      <c r="Q567" s="22" t="str">
        <f t="shared" si="719"/>
        <v>infini</v>
      </c>
      <c r="R567" s="24">
        <f t="shared" si="720"/>
        <v>11.658402203856747</v>
      </c>
      <c r="S567" s="23">
        <f t="shared" si="721"/>
        <v>11.021033663580655</v>
      </c>
      <c r="T567" s="22" t="str">
        <f t="shared" si="722"/>
        <v>infini</v>
      </c>
      <c r="U567" s="22" t="str">
        <f t="shared" si="723"/>
        <v>infini</v>
      </c>
      <c r="V567" s="24">
        <f t="shared" si="724"/>
        <v>16.03030303030303</v>
      </c>
      <c r="W567" s="23">
        <f t="shared" si="725"/>
        <v>14.847114018538404</v>
      </c>
      <c r="X567" s="22" t="str">
        <f t="shared" si="726"/>
        <v>infini</v>
      </c>
      <c r="Y567" s="22" t="str">
        <f t="shared" si="727"/>
        <v>infini</v>
      </c>
      <c r="Z567" s="24">
        <f t="shared" si="728"/>
        <v>23.316804407713494</v>
      </c>
      <c r="AA567" s="23">
        <f t="shared" si="729"/>
        <v>20.890872293140006</v>
      </c>
      <c r="AB567" s="22" t="str">
        <f t="shared" si="730"/>
        <v>infini</v>
      </c>
      <c r="AC567" s="22" t="str">
        <f t="shared" si="731"/>
        <v>infini</v>
      </c>
      <c r="AD567" s="24">
        <f t="shared" si="732"/>
        <v>32.06060606060606</v>
      </c>
      <c r="AE567" s="23">
        <f t="shared" si="733"/>
        <v>27.642194006398984</v>
      </c>
      <c r="AF567" s="22" t="str">
        <f t="shared" si="734"/>
        <v>infini</v>
      </c>
      <c r="AG567" s="22" t="str">
        <f t="shared" si="735"/>
        <v>infini</v>
      </c>
    </row>
    <row r="568" spans="1:33" ht="12.75">
      <c r="A568" s="29" t="s">
        <v>68</v>
      </c>
      <c r="C568" s="21" t="str">
        <f>IF(OR($C$187/$C$5&lt;2*$C$2,$C$2*1000&lt;$C$5),"nc",B567)</f>
        <v>nc</v>
      </c>
      <c r="D568" s="19" t="str">
        <f>IF(OR($C$187/$C$5&lt;2*$C$2,$C$2*1000&lt;$C$5),"nc","infini")</f>
        <v>nc</v>
      </c>
      <c r="E568" s="19" t="str">
        <f>IF(OR($C$187/$C$5&lt;2*$C$2,$C$2*1000&lt;$C$5),"nc","infini")</f>
        <v>nc</v>
      </c>
      <c r="G568" s="21" t="str">
        <f>IF(OR($C$187/$G$5&lt;2*$C$2,$C$2*1000&lt;$G$5),"nc",F567)</f>
        <v>nc</v>
      </c>
      <c r="H568" s="19" t="str">
        <f>IF(OR($C$187/$G$5&lt;2*$C$2,$C$2*1000&lt;$G$5),"nc","infini")</f>
        <v>nc</v>
      </c>
      <c r="I568" s="19" t="str">
        <f>IF(OR($C$187/$G$5&lt;2*$C$2,$C$2*1000&lt;$G$5),"nc","infini")</f>
        <v>nc</v>
      </c>
      <c r="K568" s="21" t="str">
        <f>IF(OR($C$187/$K$5&lt;2*$C$2,$C$2*1000&lt;$K$5),"nc",J567)</f>
        <v>nc</v>
      </c>
      <c r="L568" s="19" t="str">
        <f>IF(OR($C$187/$K$5&lt;2*$C$2,$C$2*1000&lt;$K$5),"nc","infini")</f>
        <v>nc</v>
      </c>
      <c r="M568" s="19" t="str">
        <f>IF(OR($C$187/$K$5&lt;2*$C$2,$C$2*1000&lt;$K$5),"nc","infini")</f>
        <v>nc</v>
      </c>
      <c r="O568" s="21">
        <f>IF(OR($C$187/$O$5&lt;2*$C$2,$C$2*1000&lt;$O$5),"nc",N567)</f>
        <v>8.015151515151516</v>
      </c>
      <c r="P568" s="19" t="str">
        <f>IF(OR($C$187/$O$5&lt;2*$C$2,$C$2*1000&lt;$O$5),"nc","infini")</f>
        <v>infini</v>
      </c>
      <c r="Q568" s="19" t="str">
        <f>IF(OR($C$187/$O$5&lt;2*$C$2,$C$2*1000&lt;$O$5),"nc","infini")</f>
        <v>infini</v>
      </c>
      <c r="S568" s="21">
        <f>IF(OR($C$187/$S$5&lt;2*$C$2,$C$2*1000&lt;$S$5),"nc",R567)</f>
        <v>11.658402203856747</v>
      </c>
      <c r="T568" s="19" t="str">
        <f>IF(OR($C$187/$S$5&lt;2*$C$2,$C$2*1000&lt;$S$5),"nc","infini")</f>
        <v>infini</v>
      </c>
      <c r="U568" s="19" t="str">
        <f>IF(OR($C$187/$S$5&lt;2*$C$2,$C$2*1000&lt;$S$5),"nc","infini")</f>
        <v>infini</v>
      </c>
      <c r="W568" s="21">
        <f>IF(OR($C$187/$W$5&lt;2*$C$2,$C$2*1000&lt;$W$5),"nc",V567)</f>
        <v>16.03030303030303</v>
      </c>
      <c r="X568" s="19" t="str">
        <f>IF(OR($C$187/$W$5&lt;2*$C$2,$C$2*1000&lt;$W$5),"nc","infini")</f>
        <v>infini</v>
      </c>
      <c r="Y568" s="19" t="str">
        <f>IF(OR($C$187/$W$5&lt;2*$C$2,$C$2*1000&lt;$W$5),"nc","infini")</f>
        <v>infini</v>
      </c>
      <c r="AA568" s="21">
        <f>IF(OR($C$187/$AA$5&lt;2*$C$2,$C$2*1000&lt;$AA$5),"nc",Z567)</f>
        <v>23.316804407713494</v>
      </c>
      <c r="AB568" s="19" t="str">
        <f>IF(OR($C$187/$AA$5&lt;2*$C$2,$C$2*1000&lt;$AA$5),"nc","infini")</f>
        <v>infini</v>
      </c>
      <c r="AC568" s="19" t="str">
        <f>IF(OR($C$187/$AA$5&lt;2*$C$2,$C$2*1000&lt;$AA$5),"nc","infini")</f>
        <v>infini</v>
      </c>
      <c r="AE568" s="21">
        <f>IF(OR($C$187/$AE$5&lt;2*$C$2,$C$2*1000&lt;$AE$5),"nc",AD567)</f>
        <v>32.06060606060606</v>
      </c>
      <c r="AF568" s="19" t="str">
        <f>IF(OR($C$187/$AE$5&lt;2*$C$2,$C$2*1000&lt;$AE$5),"nc","infini")</f>
        <v>infini</v>
      </c>
      <c r="AG568" s="19" t="str">
        <f>IF(OR($C$187/$AE$5&lt;2*$C$2,$C$2*1000&lt;$AE$5),"nc","infini")</f>
        <v>infini</v>
      </c>
    </row>
    <row r="571" spans="1:7" ht="26.25">
      <c r="A571" s="57" t="s">
        <v>61</v>
      </c>
      <c r="C571" s="58">
        <f>Résultats!L38</f>
        <v>108</v>
      </c>
      <c r="D571" s="59" t="s">
        <v>60</v>
      </c>
      <c r="F571" s="60" t="s">
        <v>114</v>
      </c>
      <c r="G571" s="28"/>
    </row>
    <row r="572" ht="12.75">
      <c r="A572" s="57"/>
    </row>
    <row r="573" spans="1:31" ht="12.75">
      <c r="A573" s="57" t="s">
        <v>62</v>
      </c>
      <c r="C573" s="61">
        <v>90</v>
      </c>
      <c r="G573" s="61">
        <v>64</v>
      </c>
      <c r="K573" s="61">
        <v>45</v>
      </c>
      <c r="O573" s="61">
        <v>32</v>
      </c>
      <c r="S573" s="61">
        <v>22</v>
      </c>
      <c r="W573" s="61">
        <v>16</v>
      </c>
      <c r="AA573" s="61">
        <v>11</v>
      </c>
      <c r="AE573" s="61">
        <v>8</v>
      </c>
    </row>
    <row r="574" spans="1:33" ht="240.75">
      <c r="A574" s="57" t="s">
        <v>63</v>
      </c>
      <c r="B574" s="62" t="s">
        <v>64</v>
      </c>
      <c r="C574" s="62" t="s">
        <v>65</v>
      </c>
      <c r="D574" s="63" t="s">
        <v>66</v>
      </c>
      <c r="E574" s="63" t="s">
        <v>67</v>
      </c>
      <c r="F574" s="64" t="s">
        <v>64</v>
      </c>
      <c r="G574" s="62" t="s">
        <v>65</v>
      </c>
      <c r="H574" s="63" t="s">
        <v>66</v>
      </c>
      <c r="I574" s="63" t="s">
        <v>67</v>
      </c>
      <c r="J574" s="64" t="s">
        <v>64</v>
      </c>
      <c r="K574" s="62" t="s">
        <v>65</v>
      </c>
      <c r="L574" s="63" t="s">
        <v>66</v>
      </c>
      <c r="M574" s="63" t="s">
        <v>67</v>
      </c>
      <c r="N574" s="64" t="s">
        <v>64</v>
      </c>
      <c r="O574" s="62" t="s">
        <v>65</v>
      </c>
      <c r="P574" s="63" t="s">
        <v>66</v>
      </c>
      <c r="Q574" s="63" t="s">
        <v>67</v>
      </c>
      <c r="R574" s="64" t="s">
        <v>64</v>
      </c>
      <c r="S574" s="62" t="s">
        <v>65</v>
      </c>
      <c r="T574" s="63" t="s">
        <v>66</v>
      </c>
      <c r="U574" s="63" t="s">
        <v>67</v>
      </c>
      <c r="V574" s="64" t="s">
        <v>64</v>
      </c>
      <c r="W574" s="62" t="s">
        <v>65</v>
      </c>
      <c r="X574" s="63" t="s">
        <v>66</v>
      </c>
      <c r="Y574" s="63" t="s">
        <v>67</v>
      </c>
      <c r="Z574" s="64" t="s">
        <v>64</v>
      </c>
      <c r="AA574" s="62" t="s">
        <v>65</v>
      </c>
      <c r="AB574" s="63" t="s">
        <v>66</v>
      </c>
      <c r="AC574" s="63" t="s">
        <v>67</v>
      </c>
      <c r="AD574" s="64" t="s">
        <v>64</v>
      </c>
      <c r="AE574" s="62" t="s">
        <v>65</v>
      </c>
      <c r="AF574" s="63" t="s">
        <v>66</v>
      </c>
      <c r="AG574" s="63" t="s">
        <v>67</v>
      </c>
    </row>
    <row r="575" spans="1:33" ht="12.75">
      <c r="A575" s="65">
        <v>0.5</v>
      </c>
      <c r="B575" s="21">
        <f aca="true" t="shared" si="736" ref="B575:B591">($C$3*($C$3/C$5))/$C$2/1000</f>
        <v>0.6225589225589225</v>
      </c>
      <c r="C575" s="23" t="str">
        <f aca="true" t="shared" si="737" ref="C575:C591">IF(OR($C$571/$C$5&lt;2*$C$2,$C$2*1000&lt;$C$5),"nc",($B575*$A575)/($B575+($A575-$C$571/1000)))</f>
        <v>nc</v>
      </c>
      <c r="D575" s="22" t="str">
        <f aca="true" t="shared" si="738" ref="D575:D591">IF(OR($C$571/$C$5&lt;2*$C$2,$C$2*1000&lt;$C$5),"nc",IF(($B575*$A575)/($B575-($A575-$C$571/1000))&lt;=0,"infini",($B575*$A575)/($B575-($A575-$C$571/1000))))</f>
        <v>nc</v>
      </c>
      <c r="E575" s="22" t="str">
        <f aca="true" t="shared" si="739" ref="E575:E591">IF(OR(C575="nc",D575="nc"),"nc",IF(D575="infini","infini",D575-C575))</f>
        <v>nc</v>
      </c>
      <c r="F575" s="24">
        <f aca="true" t="shared" si="740" ref="F575:F591">($C$571*($C$571/G$5))/$C$2/1000</f>
        <v>5.5227272727272725</v>
      </c>
      <c r="G575" s="23" t="str">
        <f aca="true" t="shared" si="741" ref="G575:G591">IF(OR($C$571/$G$5&lt;2*$C$2,$C$2*1000&lt;$G$5),"nc",($F575*$A575)/($F575+($A575-$C$571/1000)))</f>
        <v>nc</v>
      </c>
      <c r="H575" s="22" t="str">
        <f aca="true" t="shared" si="742" ref="H575:H591">IF(OR($C$571/$G$5&lt;2*$C$2,$C$2*1000&lt;$G$5),"nc",IF(($F575*$A575)/($F575-($A575-$C$571/1000))&lt;=0,"infini",($F575*$A575)/($F575-($A575-$C$571/1000))))</f>
        <v>nc</v>
      </c>
      <c r="I575" s="22" t="str">
        <f aca="true" t="shared" si="743" ref="I575:I591">IF(OR($C$571/$G$5&lt;2*$C$2,$C$2*1000&lt;$G$5),"nc",IF(H575="infini","infini",H575-G575))</f>
        <v>nc</v>
      </c>
      <c r="J575" s="24">
        <f aca="true" t="shared" si="744" ref="J575:J591">($C$571*($C$571/K$5))/$C$2/1000</f>
        <v>7.854545454545454</v>
      </c>
      <c r="K575" s="23" t="str">
        <f aca="true" t="shared" si="745" ref="K575:K591">IF(OR($C$571/$K$5&lt;2*$C$2,$C$2*1000&lt;$K$5),"nc",($J575*$A575)/($J575+($A575-$C$571/1000)))</f>
        <v>nc</v>
      </c>
      <c r="L575" s="22" t="str">
        <f aca="true" t="shared" si="746" ref="L575:L591">IF(OR($C$571/$K$5&lt;2*$C$2,$C$2*1000&lt;$K$5),"nc",IF(($J575*$A575)/($J575-($A575-$C$571/1000))&lt;=0,"infini",($J575*$A575)/($J575-($A575-$C$571/1000))))</f>
        <v>nc</v>
      </c>
      <c r="M575" s="22" t="str">
        <f aca="true" t="shared" si="747" ref="M575:M591">IF(OR($C$571/$K$5&lt;2*$C$2,$C$2*1000&lt;$K$5),"nc",IF(L575="infini","infini",L575-K575))</f>
        <v>nc</v>
      </c>
      <c r="N575" s="24">
        <f aca="true" t="shared" si="748" ref="N575:N591">($C$571*($C$571/O$5))/$C$2/1000</f>
        <v>11.045454545454545</v>
      </c>
      <c r="O575" s="23">
        <f aca="true" t="shared" si="749" ref="O575:O591">IF(OR($C$571/$O$5&lt;2*$C$2,$C$2*1000&lt;$O$5),"nc",($N575*$A575)/($N575+($A575-$C$571/1000)))</f>
        <v>0.48286331987409786</v>
      </c>
      <c r="P575" s="22">
        <f aca="true" t="shared" si="750" ref="P575:P591">IF(OR($C$571/$O$5&lt;2*$C$2,$C$2*1000&lt;$O$5),"nc",IF(($N575*$A575)/($N575-($A575-$C$571/1000))&lt;=0,"infini",($N575*$A575)/($N575-($A575-$C$571/1000))))</f>
        <v>0.5183977881694372</v>
      </c>
      <c r="Q575" s="22">
        <f aca="true" t="shared" si="751" ref="Q575:Q591">IF(OR($C$571/$O$5&lt;2*$C$2,$C$2*1000&lt;$O$5),"nc",IF(P575="infini","infini",P575-O575))</f>
        <v>0.035534468295339294</v>
      </c>
      <c r="R575" s="24">
        <f aca="true" t="shared" si="752" ref="R575:R591">($C$571*($C$571/S$5))/$C$2/1000</f>
        <v>16.06611570247934</v>
      </c>
      <c r="S575" s="23">
        <f aca="true" t="shared" si="753" ref="S575:S591">IF(OR($C$571/$S$5&lt;2*$C$2,$C$2*1000&lt;$S$5),"nc",($R575*$A575)/($R575+($A575-$C$571/1000)))</f>
        <v>0.48809098176588506</v>
      </c>
      <c r="T575" s="22">
        <f aca="true" t="shared" si="754" ref="T575:T591">IF(OR($C$571/$S$5&lt;2*$C$2,$C$2*1000&lt;$S$5),"nc",IF(($R575*$A575)/($R575-($A575-$C$571/1000))&lt;=0,"infini",($R575*$A575)/($R575-($A575-$C$571/1000))))</f>
        <v>0.5125046926870009</v>
      </c>
      <c r="U575" s="22">
        <f aca="true" t="shared" si="755" ref="U575:U591">IF(OR($C$571/$S$5&lt;2*$C$2,$C$2*1000&lt;$S$5),"nc",IF(T575="infini","infini",T575-S575))</f>
        <v>0.024413710921115883</v>
      </c>
      <c r="V575" s="24">
        <f aca="true" t="shared" si="756" ref="V575:V591">($C$571*($C$571/W$5))/$C$2/1000</f>
        <v>22.09090909090909</v>
      </c>
      <c r="W575" s="23">
        <f aca="true" t="shared" si="757" ref="W575:W591">IF(OR($C$571/$W$5&lt;2*$C$2,$C$2*1000&lt;$W$5),"nc",($V575*$A575)/($V575+($A575-$C$571/1000)))</f>
        <v>0.4912822669340752</v>
      </c>
      <c r="X575" s="22">
        <f aca="true" t="shared" si="758" ref="X575:X591">IF(OR($C$571/$W$5&lt;2*$C$2,$C$2*1000&lt;$W$5),"nc",IF(($V575*$A575)/($V575-($A575-$C$571/1000))&lt;=0,"infini",($V575*$A575)/($V575-($A575-$C$571/1000))))</f>
        <v>0.5090327121598069</v>
      </c>
      <c r="Y575" s="22">
        <f aca="true" t="shared" si="759" ref="Y575:Y591">IF(OR($C$571/$W$5&lt;2*$C$2,$C$2*1000&lt;$W$5),"nc",IF(X575="infini","infini",X575-W575))</f>
        <v>0.01775044522573177</v>
      </c>
      <c r="Z575" s="24">
        <f aca="true" t="shared" si="760" ref="Z575:Z591">($C$571*($C$571/AA$5))/$C$2/1000</f>
        <v>32.13223140495868</v>
      </c>
      <c r="AA575" s="23">
        <f aca="true" t="shared" si="761" ref="AA575:AA591">IF(OR($C$571/$AA$5&lt;2*$C$2,$C$2*1000&lt;$AA$5),"nc",($Z575*$A575)/($Z575+($A575-$C$571/1000)))</f>
        <v>0.493973723850393</v>
      </c>
      <c r="AB575" s="22">
        <f aca="true" t="shared" si="762" ref="AB575:AB591">IF(OR($C$571/$AA$5&lt;2*$C$2,$C$2*1000&lt;$AA$5),"nc",IF(($Z575*$A575)/($Z575-($A575-$C$571/1000))&lt;=0,"infini",($Z575*$A575)/($Z575-($A575-$C$571/1000))))</f>
        <v>0.5061751282622778</v>
      </c>
      <c r="AC575" s="22">
        <f aca="true" t="shared" si="763" ref="AC575:AC591">IF(OR($C$571/$AA$5&lt;2*$C$2,$C$2*1000&lt;$AA$5),"nc",IF(AB575="infini","infini",AB575-AA575))</f>
        <v>0.01220140441188483</v>
      </c>
      <c r="AD575" s="24">
        <f aca="true" t="shared" si="764" ref="AD575:AD591">($C$571*($C$571/AE$5))/$C$2/1000</f>
        <v>44.18181818181818</v>
      </c>
      <c r="AE575" s="23">
        <f aca="true" t="shared" si="765" ref="AE575:AE591">IF(OR($C$571/$AE$5&lt;2*$C$2,$C$2*1000&lt;$AE$5),"nc",($AD575*$A575)/($AD575+($A575-$C$571/1000)))</f>
        <v>0.4956027998498915</v>
      </c>
      <c r="AF575" s="22">
        <f aca="true" t="shared" si="766" ref="AF575:AF591">IF(OR($C$571/$AE$5&lt;2*$C$2,$C$2*1000&lt;$AE$5),"nc",IF(($AD575*$A575)/($AD575-($A575-$C$571/1000))&lt;=0,"infini",($AD575*$A575)/($AD575-($A575-$C$571/1000))))</f>
        <v>0.5044759263257544</v>
      </c>
      <c r="AG575" s="22">
        <f aca="true" t="shared" si="767" ref="AG575:AG591">IF(OR($C$571/$AE$5&lt;2*$C$2,$C$2*1000&lt;$AE$5),"nc",IF(AF575="infini","infini",AF575-AE575))</f>
        <v>0.008873126475862969</v>
      </c>
    </row>
    <row r="576" spans="1:33" ht="12.75">
      <c r="A576" s="67">
        <v>0.75</v>
      </c>
      <c r="B576" s="21">
        <f t="shared" si="736"/>
        <v>0.6225589225589225</v>
      </c>
      <c r="C576" s="26" t="str">
        <f t="shared" si="737"/>
        <v>nc</v>
      </c>
      <c r="D576" s="25" t="str">
        <f t="shared" si="738"/>
        <v>nc</v>
      </c>
      <c r="E576" s="25" t="str">
        <f t="shared" si="739"/>
        <v>nc</v>
      </c>
      <c r="F576" s="27">
        <f t="shared" si="740"/>
        <v>5.5227272727272725</v>
      </c>
      <c r="G576" s="26" t="str">
        <f t="shared" si="741"/>
        <v>nc</v>
      </c>
      <c r="H576" s="25" t="str">
        <f t="shared" si="742"/>
        <v>nc</v>
      </c>
      <c r="I576" s="25" t="str">
        <f t="shared" si="743"/>
        <v>nc</v>
      </c>
      <c r="J576" s="27">
        <f t="shared" si="744"/>
        <v>7.854545454545454</v>
      </c>
      <c r="K576" s="26" t="str">
        <f t="shared" si="745"/>
        <v>nc</v>
      </c>
      <c r="L576" s="25" t="str">
        <f t="shared" si="746"/>
        <v>nc</v>
      </c>
      <c r="M576" s="25" t="str">
        <f t="shared" si="747"/>
        <v>nc</v>
      </c>
      <c r="N576" s="27">
        <f t="shared" si="748"/>
        <v>11.045454545454545</v>
      </c>
      <c r="O576" s="26">
        <f t="shared" si="749"/>
        <v>0.7088019788117795</v>
      </c>
      <c r="P576" s="25">
        <f t="shared" si="750"/>
        <v>0.7962827032978556</v>
      </c>
      <c r="Q576" s="25">
        <f t="shared" si="751"/>
        <v>0.08748072448607602</v>
      </c>
      <c r="R576" s="27">
        <f t="shared" si="752"/>
        <v>16.06611570247934</v>
      </c>
      <c r="S576" s="26">
        <f t="shared" si="753"/>
        <v>0.7211816695207259</v>
      </c>
      <c r="T576" s="25">
        <f t="shared" si="754"/>
        <v>0.7812173488119388</v>
      </c>
      <c r="U576" s="25">
        <f t="shared" si="755"/>
        <v>0.060035679291212896</v>
      </c>
      <c r="V576" s="27">
        <f t="shared" si="756"/>
        <v>22.09090909090909</v>
      </c>
      <c r="W576" s="26">
        <f t="shared" si="757"/>
        <v>0.7288192528252994</v>
      </c>
      <c r="X576" s="25">
        <f t="shared" si="758"/>
        <v>0.7724486941484626</v>
      </c>
      <c r="Y576" s="25">
        <f t="shared" si="759"/>
        <v>0.043629441323163265</v>
      </c>
      <c r="Z576" s="27">
        <f t="shared" si="760"/>
        <v>32.13223140495868</v>
      </c>
      <c r="AA576" s="26">
        <f t="shared" si="761"/>
        <v>0.7353085799617821</v>
      </c>
      <c r="AB576" s="25">
        <f t="shared" si="762"/>
        <v>0.7652904560721704</v>
      </c>
      <c r="AC576" s="25">
        <f t="shared" si="763"/>
        <v>0.029981876110388272</v>
      </c>
      <c r="AD576" s="27">
        <f t="shared" si="764"/>
        <v>44.18181818181818</v>
      </c>
      <c r="AE576" s="26">
        <f t="shared" si="765"/>
        <v>0.7392579432201223</v>
      </c>
      <c r="AF576" s="25">
        <f t="shared" si="766"/>
        <v>0.7610588426894505</v>
      </c>
      <c r="AG576" s="25">
        <f t="shared" si="767"/>
        <v>0.021800899469328172</v>
      </c>
    </row>
    <row r="577" spans="1:33" ht="12.75">
      <c r="A577" s="67">
        <v>1</v>
      </c>
      <c r="B577" s="21">
        <f t="shared" si="736"/>
        <v>0.6225589225589225</v>
      </c>
      <c r="C577" s="23" t="str">
        <f t="shared" si="737"/>
        <v>nc</v>
      </c>
      <c r="D577" s="22" t="str">
        <f t="shared" si="738"/>
        <v>nc</v>
      </c>
      <c r="E577" s="22" t="str">
        <f t="shared" si="739"/>
        <v>nc</v>
      </c>
      <c r="F577" s="24">
        <f t="shared" si="740"/>
        <v>5.5227272727272725</v>
      </c>
      <c r="G577" s="23" t="str">
        <f t="shared" si="741"/>
        <v>nc</v>
      </c>
      <c r="H577" s="22" t="str">
        <f t="shared" si="742"/>
        <v>nc</v>
      </c>
      <c r="I577" s="22" t="str">
        <f t="shared" si="743"/>
        <v>nc</v>
      </c>
      <c r="J577" s="24">
        <f t="shared" si="744"/>
        <v>7.854545454545454</v>
      </c>
      <c r="K577" s="23" t="str">
        <f t="shared" si="745"/>
        <v>nc</v>
      </c>
      <c r="L577" s="22" t="str">
        <f t="shared" si="746"/>
        <v>nc</v>
      </c>
      <c r="M577" s="22" t="str">
        <f t="shared" si="747"/>
        <v>nc</v>
      </c>
      <c r="N577" s="24">
        <f t="shared" si="748"/>
        <v>11.045454545454545</v>
      </c>
      <c r="O577" s="23">
        <f t="shared" si="749"/>
        <v>0.9252772023882052</v>
      </c>
      <c r="P577" s="22">
        <f t="shared" si="750"/>
        <v>1.0878518730749946</v>
      </c>
      <c r="Q577" s="22">
        <f t="shared" si="751"/>
        <v>0.16257467068678944</v>
      </c>
      <c r="R577" s="24">
        <f t="shared" si="752"/>
        <v>16.06611570247934</v>
      </c>
      <c r="S577" s="23">
        <f t="shared" si="753"/>
        <v>0.9473998163681838</v>
      </c>
      <c r="T577" s="22">
        <f t="shared" si="754"/>
        <v>1.058784315177869</v>
      </c>
      <c r="U577" s="22">
        <f t="shared" si="755"/>
        <v>0.11138449880968526</v>
      </c>
      <c r="V577" s="24">
        <f t="shared" si="756"/>
        <v>22.09090909090909</v>
      </c>
      <c r="W577" s="23">
        <f t="shared" si="757"/>
        <v>0.9611885511763683</v>
      </c>
      <c r="X577" s="22">
        <f t="shared" si="758"/>
        <v>1.0420776369281437</v>
      </c>
      <c r="Y577" s="22">
        <f t="shared" si="759"/>
        <v>0.08088908575177545</v>
      </c>
      <c r="Z577" s="24">
        <f t="shared" si="760"/>
        <v>32.13223140495868</v>
      </c>
      <c r="AA577" s="23">
        <f t="shared" si="761"/>
        <v>0.9729895303523682</v>
      </c>
      <c r="AB577" s="22">
        <f t="shared" si="762"/>
        <v>1.0285529255029275</v>
      </c>
      <c r="AC577" s="22">
        <f t="shared" si="763"/>
        <v>0.0555633951505593</v>
      </c>
      <c r="AD577" s="24">
        <f t="shared" si="764"/>
        <v>44.18181818181818</v>
      </c>
      <c r="AE577" s="23">
        <f t="shared" si="765"/>
        <v>0.9802102409784353</v>
      </c>
      <c r="AF577" s="22">
        <f t="shared" si="766"/>
        <v>1.0206053071475973</v>
      </c>
      <c r="AG577" s="22">
        <f t="shared" si="767"/>
        <v>0.040395066169162</v>
      </c>
    </row>
    <row r="578" spans="1:33" ht="12.75">
      <c r="A578" s="67">
        <v>1.25</v>
      </c>
      <c r="B578" s="21">
        <f t="shared" si="736"/>
        <v>0.6225589225589225</v>
      </c>
      <c r="C578" s="26" t="str">
        <f t="shared" si="737"/>
        <v>nc</v>
      </c>
      <c r="D578" s="25" t="str">
        <f t="shared" si="738"/>
        <v>nc</v>
      </c>
      <c r="E578" s="25" t="str">
        <f t="shared" si="739"/>
        <v>nc</v>
      </c>
      <c r="F578" s="27">
        <f t="shared" si="740"/>
        <v>5.5227272727272725</v>
      </c>
      <c r="G578" s="26" t="str">
        <f t="shared" si="741"/>
        <v>nc</v>
      </c>
      <c r="H578" s="25" t="str">
        <f t="shared" si="742"/>
        <v>nc</v>
      </c>
      <c r="I578" s="25" t="str">
        <f t="shared" si="743"/>
        <v>nc</v>
      </c>
      <c r="J578" s="27">
        <f t="shared" si="744"/>
        <v>7.854545454545454</v>
      </c>
      <c r="K578" s="26" t="str">
        <f t="shared" si="745"/>
        <v>nc</v>
      </c>
      <c r="L578" s="25" t="str">
        <f t="shared" si="746"/>
        <v>nc</v>
      </c>
      <c r="M578" s="25" t="str">
        <f t="shared" si="747"/>
        <v>nc</v>
      </c>
      <c r="N578" s="27">
        <f t="shared" si="748"/>
        <v>11.045454545454545</v>
      </c>
      <c r="O578" s="26">
        <f t="shared" si="749"/>
        <v>1.132871358028375</v>
      </c>
      <c r="P578" s="25">
        <f t="shared" si="750"/>
        <v>1.3941416218399456</v>
      </c>
      <c r="Q578" s="25">
        <f t="shared" si="751"/>
        <v>0.2612702638115707</v>
      </c>
      <c r="R578" s="27">
        <f t="shared" si="752"/>
        <v>16.06611570247934</v>
      </c>
      <c r="S578" s="26">
        <f t="shared" si="753"/>
        <v>1.1670449557243314</v>
      </c>
      <c r="T578" s="25">
        <f t="shared" si="754"/>
        <v>1.3456505583619167</v>
      </c>
      <c r="U578" s="25">
        <f t="shared" si="755"/>
        <v>0.1786056026375853</v>
      </c>
      <c r="V578" s="27">
        <f t="shared" si="756"/>
        <v>22.09090909090909</v>
      </c>
      <c r="W578" s="26">
        <f t="shared" si="757"/>
        <v>1.1885569842151806</v>
      </c>
      <c r="X578" s="25">
        <f t="shared" si="758"/>
        <v>1.3181419731120736</v>
      </c>
      <c r="Y578" s="25">
        <f t="shared" si="759"/>
        <v>0.12958498889689296</v>
      </c>
      <c r="Z578" s="27">
        <f t="shared" si="760"/>
        <v>32.13223140495868</v>
      </c>
      <c r="AA578" s="26">
        <f t="shared" si="761"/>
        <v>1.2070989339279743</v>
      </c>
      <c r="AB578" s="25">
        <f t="shared" si="762"/>
        <v>1.296062902252856</v>
      </c>
      <c r="AC578" s="25">
        <f t="shared" si="763"/>
        <v>0.08896396832488174</v>
      </c>
      <c r="AD578" s="27">
        <f t="shared" si="764"/>
        <v>44.18181818181818</v>
      </c>
      <c r="AE578" s="26">
        <f t="shared" si="765"/>
        <v>1.2185044187082048</v>
      </c>
      <c r="AF578" s="25">
        <f t="shared" si="766"/>
        <v>1.2831669616718557</v>
      </c>
      <c r="AG578" s="25">
        <f t="shared" si="767"/>
        <v>0.06466254296365093</v>
      </c>
    </row>
    <row r="579" spans="1:33" ht="12.75">
      <c r="A579" s="67">
        <v>1.5</v>
      </c>
      <c r="B579" s="21">
        <f t="shared" si="736"/>
        <v>0.6225589225589225</v>
      </c>
      <c r="C579" s="23" t="str">
        <f t="shared" si="737"/>
        <v>nc</v>
      </c>
      <c r="D579" s="22" t="str">
        <f t="shared" si="738"/>
        <v>nc</v>
      </c>
      <c r="E579" s="22" t="str">
        <f t="shared" si="739"/>
        <v>nc</v>
      </c>
      <c r="F579" s="24">
        <f t="shared" si="740"/>
        <v>5.5227272727272725</v>
      </c>
      <c r="G579" s="23" t="str">
        <f t="shared" si="741"/>
        <v>nc</v>
      </c>
      <c r="H579" s="22" t="str">
        <f t="shared" si="742"/>
        <v>nc</v>
      </c>
      <c r="I579" s="22" t="str">
        <f t="shared" si="743"/>
        <v>nc</v>
      </c>
      <c r="J579" s="24">
        <f t="shared" si="744"/>
        <v>7.854545454545454</v>
      </c>
      <c r="K579" s="23" t="str">
        <f t="shared" si="745"/>
        <v>nc</v>
      </c>
      <c r="L579" s="22" t="str">
        <f t="shared" si="746"/>
        <v>nc</v>
      </c>
      <c r="M579" s="22" t="str">
        <f t="shared" si="747"/>
        <v>nc</v>
      </c>
      <c r="N579" s="24">
        <f t="shared" si="748"/>
        <v>11.045454545454545</v>
      </c>
      <c r="O579" s="23">
        <f t="shared" si="749"/>
        <v>1.3321199894746074</v>
      </c>
      <c r="P579" s="22">
        <f t="shared" si="750"/>
        <v>1.716295626624477</v>
      </c>
      <c r="Q579" s="22">
        <f t="shared" si="751"/>
        <v>0.3841756371498697</v>
      </c>
      <c r="R579" s="24">
        <f t="shared" si="752"/>
        <v>16.06611570247934</v>
      </c>
      <c r="S579" s="23">
        <f t="shared" si="753"/>
        <v>1.3803994637460522</v>
      </c>
      <c r="T579" s="22">
        <f t="shared" si="754"/>
        <v>1.6422913681706361</v>
      </c>
      <c r="U579" s="22">
        <f t="shared" si="755"/>
        <v>0.261891904424584</v>
      </c>
      <c r="V579" s="24">
        <f t="shared" si="756"/>
        <v>22.09090909090909</v>
      </c>
      <c r="W579" s="23">
        <f t="shared" si="757"/>
        <v>1.4110842701848927</v>
      </c>
      <c r="X579" s="22">
        <f t="shared" si="758"/>
        <v>1.6008748814166753</v>
      </c>
      <c r="Y579" s="22">
        <f t="shared" si="759"/>
        <v>0.18979061123178265</v>
      </c>
      <c r="Z579" s="24">
        <f t="shared" si="760"/>
        <v>32.13223140495868</v>
      </c>
      <c r="AA579" s="23">
        <f t="shared" si="761"/>
        <v>1.4377166928966145</v>
      </c>
      <c r="AB579" s="22">
        <f t="shared" si="762"/>
        <v>1.5679240169826174</v>
      </c>
      <c r="AC579" s="22">
        <f t="shared" si="763"/>
        <v>0.13020732408600288</v>
      </c>
      <c r="AD579" s="24">
        <f t="shared" si="764"/>
        <v>44.18181818181818</v>
      </c>
      <c r="AE579" s="23">
        <f t="shared" si="765"/>
        <v>1.4541842206051319</v>
      </c>
      <c r="AF579" s="22">
        <f t="shared" si="766"/>
        <v>1.5487966551091168</v>
      </c>
      <c r="AG579" s="22">
        <f t="shared" si="767"/>
        <v>0.09461243450398493</v>
      </c>
    </row>
    <row r="580" spans="1:33" ht="12.75">
      <c r="A580" s="67">
        <v>1.75</v>
      </c>
      <c r="B580" s="21">
        <f t="shared" si="736"/>
        <v>0.6225589225589225</v>
      </c>
      <c r="C580" s="26" t="str">
        <f t="shared" si="737"/>
        <v>nc</v>
      </c>
      <c r="D580" s="25" t="str">
        <f t="shared" si="738"/>
        <v>nc</v>
      </c>
      <c r="E580" s="25" t="str">
        <f t="shared" si="739"/>
        <v>nc</v>
      </c>
      <c r="F580" s="27">
        <f t="shared" si="740"/>
        <v>5.5227272727272725</v>
      </c>
      <c r="G580" s="26" t="str">
        <f t="shared" si="741"/>
        <v>nc</v>
      </c>
      <c r="H580" s="25" t="str">
        <f t="shared" si="742"/>
        <v>nc</v>
      </c>
      <c r="I580" s="25" t="str">
        <f t="shared" si="743"/>
        <v>nc</v>
      </c>
      <c r="J580" s="27">
        <f t="shared" si="744"/>
        <v>7.854545454545454</v>
      </c>
      <c r="K580" s="26" t="str">
        <f t="shared" si="745"/>
        <v>nc</v>
      </c>
      <c r="L580" s="25" t="str">
        <f t="shared" si="746"/>
        <v>nc</v>
      </c>
      <c r="M580" s="25" t="str">
        <f t="shared" si="747"/>
        <v>nc</v>
      </c>
      <c r="N580" s="27">
        <f t="shared" si="748"/>
        <v>11.045454545454545</v>
      </c>
      <c r="O580" s="26">
        <f t="shared" si="749"/>
        <v>1.5235164299737751</v>
      </c>
      <c r="P580" s="25">
        <f t="shared" si="750"/>
        <v>2.055579187532628</v>
      </c>
      <c r="Q580" s="25">
        <f t="shared" si="751"/>
        <v>0.5320627575588528</v>
      </c>
      <c r="R580" s="27">
        <f t="shared" si="752"/>
        <v>16.06611570247934</v>
      </c>
      <c r="S580" s="26">
        <f t="shared" si="753"/>
        <v>1.5877297704465714</v>
      </c>
      <c r="T580" s="25">
        <f t="shared" si="754"/>
        <v>1.949214985463967</v>
      </c>
      <c r="U580" s="25">
        <f t="shared" si="755"/>
        <v>0.3614852150173957</v>
      </c>
      <c r="V580" s="27">
        <f t="shared" si="756"/>
        <v>22.09090909090909</v>
      </c>
      <c r="W580" s="26">
        <f t="shared" si="757"/>
        <v>1.6289233975071056</v>
      </c>
      <c r="X580" s="25">
        <f t="shared" si="758"/>
        <v>1.890520943548889</v>
      </c>
      <c r="Y580" s="25">
        <f t="shared" si="759"/>
        <v>0.2615975460417834</v>
      </c>
      <c r="Z580" s="27">
        <f t="shared" si="760"/>
        <v>32.13223140495868</v>
      </c>
      <c r="AA580" s="26">
        <f t="shared" si="761"/>
        <v>1.664920343692022</v>
      </c>
      <c r="AB580" s="25">
        <f t="shared" si="762"/>
        <v>1.8442432991680304</v>
      </c>
      <c r="AC580" s="25">
        <f t="shared" si="763"/>
        <v>0.17932295547600852</v>
      </c>
      <c r="AD580" s="27">
        <f t="shared" si="764"/>
        <v>44.18181818181818</v>
      </c>
      <c r="AE580" s="26">
        <f t="shared" si="765"/>
        <v>1.6872924362479218</v>
      </c>
      <c r="AF580" s="25">
        <f t="shared" si="766"/>
        <v>1.8175484786446068</v>
      </c>
      <c r="AG580" s="25">
        <f t="shared" si="767"/>
        <v>0.13025604239668498</v>
      </c>
    </row>
    <row r="581" spans="1:33" ht="12.75">
      <c r="A581" s="67">
        <v>2</v>
      </c>
      <c r="B581" s="21">
        <f t="shared" si="736"/>
        <v>0.6225589225589225</v>
      </c>
      <c r="C581" s="23" t="str">
        <f t="shared" si="737"/>
        <v>nc</v>
      </c>
      <c r="D581" s="22" t="str">
        <f t="shared" si="738"/>
        <v>nc</v>
      </c>
      <c r="E581" s="22" t="str">
        <f t="shared" si="739"/>
        <v>nc</v>
      </c>
      <c r="F581" s="24">
        <f t="shared" si="740"/>
        <v>5.5227272727272725</v>
      </c>
      <c r="G581" s="23" t="str">
        <f t="shared" si="741"/>
        <v>nc</v>
      </c>
      <c r="H581" s="22" t="str">
        <f t="shared" si="742"/>
        <v>nc</v>
      </c>
      <c r="I581" s="22" t="str">
        <f t="shared" si="743"/>
        <v>nc</v>
      </c>
      <c r="J581" s="24">
        <f t="shared" si="744"/>
        <v>7.854545454545454</v>
      </c>
      <c r="K581" s="23" t="str">
        <f t="shared" si="745"/>
        <v>nc</v>
      </c>
      <c r="L581" s="22" t="str">
        <f t="shared" si="746"/>
        <v>nc</v>
      </c>
      <c r="M581" s="22" t="str">
        <f t="shared" si="747"/>
        <v>nc</v>
      </c>
      <c r="N581" s="24">
        <f t="shared" si="748"/>
        <v>11.045454545454545</v>
      </c>
      <c r="O581" s="23">
        <f t="shared" si="749"/>
        <v>1.7075158806003712</v>
      </c>
      <c r="P581" s="22">
        <f t="shared" si="750"/>
        <v>2.41339583664389</v>
      </c>
      <c r="Q581" s="22">
        <f t="shared" si="751"/>
        <v>0.7058799560435189</v>
      </c>
      <c r="R581" s="24">
        <f t="shared" si="752"/>
        <v>16.06611570247934</v>
      </c>
      <c r="S581" s="23">
        <f t="shared" si="753"/>
        <v>1.7892874696493035</v>
      </c>
      <c r="T581" s="22">
        <f t="shared" si="754"/>
        <v>2.2669655080731492</v>
      </c>
      <c r="U581" s="22">
        <f t="shared" si="755"/>
        <v>0.4776780384238457</v>
      </c>
      <c r="V581" s="24">
        <f t="shared" si="756"/>
        <v>22.09090909090909</v>
      </c>
      <c r="W581" s="23">
        <f t="shared" si="757"/>
        <v>1.84222097554319</v>
      </c>
      <c r="X581" s="22">
        <f t="shared" si="758"/>
        <v>2.187336849874881</v>
      </c>
      <c r="Y581" s="22">
        <f t="shared" si="759"/>
        <v>0.3451158743316909</v>
      </c>
      <c r="Z581" s="24">
        <f t="shared" si="760"/>
        <v>32.13223140495868</v>
      </c>
      <c r="AA581" s="23">
        <f t="shared" si="761"/>
        <v>1.8887851438887013</v>
      </c>
      <c r="AB581" s="22">
        <f t="shared" si="762"/>
        <v>2.1251313175923485</v>
      </c>
      <c r="AC581" s="22">
        <f t="shared" si="763"/>
        <v>0.2363461737036472</v>
      </c>
      <c r="AD581" s="24">
        <f t="shared" si="764"/>
        <v>44.18181818181818</v>
      </c>
      <c r="AE581" s="23">
        <f t="shared" si="765"/>
        <v>1.9178709264973992</v>
      </c>
      <c r="AF581" s="22">
        <f t="shared" si="766"/>
        <v>2.0894778025228513</v>
      </c>
      <c r="AG581" s="22">
        <f t="shared" si="767"/>
        <v>0.1716068760254521</v>
      </c>
    </row>
    <row r="582" spans="1:33" ht="12.75">
      <c r="A582" s="67">
        <v>2.25</v>
      </c>
      <c r="B582" s="21">
        <f t="shared" si="736"/>
        <v>0.6225589225589225</v>
      </c>
      <c r="C582" s="26" t="str">
        <f t="shared" si="737"/>
        <v>nc</v>
      </c>
      <c r="D582" s="25" t="str">
        <f t="shared" si="738"/>
        <v>nc</v>
      </c>
      <c r="E582" s="25" t="str">
        <f t="shared" si="739"/>
        <v>nc</v>
      </c>
      <c r="F582" s="27">
        <f t="shared" si="740"/>
        <v>5.5227272727272725</v>
      </c>
      <c r="G582" s="26" t="str">
        <f t="shared" si="741"/>
        <v>nc</v>
      </c>
      <c r="H582" s="25" t="str">
        <f t="shared" si="742"/>
        <v>nc</v>
      </c>
      <c r="I582" s="25" t="str">
        <f t="shared" si="743"/>
        <v>nc</v>
      </c>
      <c r="J582" s="27">
        <f t="shared" si="744"/>
        <v>7.854545454545454</v>
      </c>
      <c r="K582" s="26" t="str">
        <f t="shared" si="745"/>
        <v>nc</v>
      </c>
      <c r="L582" s="25" t="str">
        <f t="shared" si="746"/>
        <v>nc</v>
      </c>
      <c r="M582" s="25" t="str">
        <f t="shared" si="747"/>
        <v>nc</v>
      </c>
      <c r="N582" s="27">
        <f t="shared" si="748"/>
        <v>11.045454545454545</v>
      </c>
      <c r="O582" s="26">
        <f t="shared" si="749"/>
        <v>1.8845390246928901</v>
      </c>
      <c r="P582" s="25">
        <f t="shared" si="750"/>
        <v>2.791306745083624</v>
      </c>
      <c r="Q582" s="25">
        <f t="shared" si="751"/>
        <v>0.9067677203907341</v>
      </c>
      <c r="R582" s="27">
        <f t="shared" si="752"/>
        <v>16.06611570247934</v>
      </c>
      <c r="S582" s="26">
        <f t="shared" si="753"/>
        <v>1.9853103375027576</v>
      </c>
      <c r="T582" s="25">
        <f t="shared" si="754"/>
        <v>2.5961261097637847</v>
      </c>
      <c r="U582" s="25">
        <f t="shared" si="755"/>
        <v>0.610815772261027</v>
      </c>
      <c r="V582" s="27">
        <f t="shared" si="756"/>
        <v>22.09090909090909</v>
      </c>
      <c r="W582" s="26">
        <f t="shared" si="757"/>
        <v>2.0511175636437304</v>
      </c>
      <c r="X582" s="25">
        <f t="shared" si="758"/>
        <v>2.4915921581494547</v>
      </c>
      <c r="Y582" s="25">
        <f t="shared" si="759"/>
        <v>0.44047459450572424</v>
      </c>
      <c r="Z582" s="27">
        <f t="shared" si="760"/>
        <v>32.13223140495868</v>
      </c>
      <c r="AA582" s="26">
        <f t="shared" si="761"/>
        <v>2.1093841553131742</v>
      </c>
      <c r="AB582" s="25">
        <f t="shared" si="762"/>
        <v>2.410702327865437</v>
      </c>
      <c r="AC582" s="25">
        <f t="shared" si="763"/>
        <v>0.3013181725522629</v>
      </c>
      <c r="AD582" s="27">
        <f t="shared" si="764"/>
        <v>44.18181818181818</v>
      </c>
      <c r="AE582" s="26">
        <f t="shared" si="765"/>
        <v>2.1459606485569958</v>
      </c>
      <c r="AF582" s="25">
        <f t="shared" si="766"/>
        <v>2.3646413140788605</v>
      </c>
      <c r="AG582" s="25">
        <f t="shared" si="767"/>
        <v>0.21868066552186471</v>
      </c>
    </row>
    <row r="583" spans="1:33" ht="12.75">
      <c r="A583" s="67">
        <v>2.75</v>
      </c>
      <c r="B583" s="21">
        <f t="shared" si="736"/>
        <v>0.6225589225589225</v>
      </c>
      <c r="C583" s="23" t="str">
        <f t="shared" si="737"/>
        <v>nc</v>
      </c>
      <c r="D583" s="22" t="str">
        <f t="shared" si="738"/>
        <v>nc</v>
      </c>
      <c r="E583" s="22" t="str">
        <f t="shared" si="739"/>
        <v>nc</v>
      </c>
      <c r="F583" s="24">
        <f t="shared" si="740"/>
        <v>5.5227272727272725</v>
      </c>
      <c r="G583" s="23" t="str">
        <f t="shared" si="741"/>
        <v>nc</v>
      </c>
      <c r="H583" s="22" t="str">
        <f t="shared" si="742"/>
        <v>nc</v>
      </c>
      <c r="I583" s="22" t="str">
        <f t="shared" si="743"/>
        <v>nc</v>
      </c>
      <c r="J583" s="24">
        <f t="shared" si="744"/>
        <v>7.854545454545454</v>
      </c>
      <c r="K583" s="23" t="str">
        <f t="shared" si="745"/>
        <v>nc</v>
      </c>
      <c r="L583" s="22" t="str">
        <f t="shared" si="746"/>
        <v>nc</v>
      </c>
      <c r="M583" s="22" t="str">
        <f t="shared" si="747"/>
        <v>nc</v>
      </c>
      <c r="N583" s="24">
        <f t="shared" si="748"/>
        <v>11.045454545454545</v>
      </c>
      <c r="O583" s="23">
        <f t="shared" si="749"/>
        <v>2.219185451840438</v>
      </c>
      <c r="P583" s="22">
        <f t="shared" si="750"/>
        <v>3.614584910967351</v>
      </c>
      <c r="Q583" s="22">
        <f t="shared" si="751"/>
        <v>1.3953994591269132</v>
      </c>
      <c r="R583" s="24">
        <f t="shared" si="752"/>
        <v>16.06611570247934</v>
      </c>
      <c r="S583" s="23">
        <f t="shared" si="753"/>
        <v>2.3616391348254746</v>
      </c>
      <c r="T583" s="22">
        <f t="shared" si="754"/>
        <v>3.291227456692593</v>
      </c>
      <c r="U583" s="22">
        <f t="shared" si="755"/>
        <v>0.9295883218671186</v>
      </c>
      <c r="V583" s="24">
        <f t="shared" si="756"/>
        <v>22.09090909090909</v>
      </c>
      <c r="W583" s="23">
        <f t="shared" si="757"/>
        <v>2.4562415919900613</v>
      </c>
      <c r="X583" s="22">
        <f t="shared" si="758"/>
        <v>3.123568510503043</v>
      </c>
      <c r="Y583" s="22">
        <f t="shared" si="759"/>
        <v>0.6673269185129818</v>
      </c>
      <c r="Z583" s="24">
        <f t="shared" si="760"/>
        <v>32.13223140495868</v>
      </c>
      <c r="AA583" s="23">
        <f t="shared" si="761"/>
        <v>2.54106655398388</v>
      </c>
      <c r="AB583" s="22">
        <f t="shared" si="762"/>
        <v>2.996369718169737</v>
      </c>
      <c r="AC583" s="22">
        <f t="shared" si="763"/>
        <v>0.45530316418585715</v>
      </c>
      <c r="AD583" s="24">
        <f t="shared" si="764"/>
        <v>44.18181818181818</v>
      </c>
      <c r="AE583" s="23">
        <f t="shared" si="765"/>
        <v>2.5948332433765255</v>
      </c>
      <c r="AF583" s="22">
        <f t="shared" si="766"/>
        <v>2.9249044728168814</v>
      </c>
      <c r="AG583" s="22">
        <f t="shared" si="767"/>
        <v>0.33007122944035583</v>
      </c>
    </row>
    <row r="584" spans="1:33" ht="12.75">
      <c r="A584" s="67">
        <v>3</v>
      </c>
      <c r="B584" s="21">
        <f t="shared" si="736"/>
        <v>0.6225589225589225</v>
      </c>
      <c r="C584" s="26" t="str">
        <f t="shared" si="737"/>
        <v>nc</v>
      </c>
      <c r="D584" s="25" t="str">
        <f t="shared" si="738"/>
        <v>nc</v>
      </c>
      <c r="E584" s="25" t="str">
        <f t="shared" si="739"/>
        <v>nc</v>
      </c>
      <c r="F584" s="27">
        <f t="shared" si="740"/>
        <v>5.5227272727272725</v>
      </c>
      <c r="G584" s="26" t="str">
        <f t="shared" si="741"/>
        <v>nc</v>
      </c>
      <c r="H584" s="25" t="str">
        <f t="shared" si="742"/>
        <v>nc</v>
      </c>
      <c r="I584" s="25" t="str">
        <f t="shared" si="743"/>
        <v>nc</v>
      </c>
      <c r="J584" s="27">
        <f t="shared" si="744"/>
        <v>7.854545454545454</v>
      </c>
      <c r="K584" s="26" t="str">
        <f t="shared" si="745"/>
        <v>nc</v>
      </c>
      <c r="L584" s="25" t="str">
        <f t="shared" si="746"/>
        <v>nc</v>
      </c>
      <c r="M584" s="25" t="str">
        <f t="shared" si="747"/>
        <v>nc</v>
      </c>
      <c r="N584" s="27">
        <f t="shared" si="748"/>
        <v>11.045454545454545</v>
      </c>
      <c r="O584" s="26">
        <f t="shared" si="749"/>
        <v>2.377504696305573</v>
      </c>
      <c r="P584" s="25">
        <f t="shared" si="750"/>
        <v>4.064088841316564</v>
      </c>
      <c r="Q584" s="25">
        <f t="shared" si="751"/>
        <v>1.686584145010991</v>
      </c>
      <c r="R584" s="27">
        <f t="shared" si="752"/>
        <v>16.06611570247934</v>
      </c>
      <c r="S584" s="26">
        <f t="shared" si="753"/>
        <v>2.5423595817138436</v>
      </c>
      <c r="T584" s="25">
        <f t="shared" si="754"/>
        <v>3.658564126498995</v>
      </c>
      <c r="U584" s="25">
        <f t="shared" si="755"/>
        <v>1.1162045447851514</v>
      </c>
      <c r="V584" s="27">
        <f t="shared" si="756"/>
        <v>22.09090909090909</v>
      </c>
      <c r="W584" s="26">
        <f t="shared" si="757"/>
        <v>2.6527225885332517</v>
      </c>
      <c r="X584" s="25">
        <f t="shared" si="758"/>
        <v>3.4519006761747826</v>
      </c>
      <c r="Y584" s="25">
        <f t="shared" si="759"/>
        <v>0.7991780876415309</v>
      </c>
      <c r="Z584" s="27">
        <f t="shared" si="760"/>
        <v>32.13223140495868</v>
      </c>
      <c r="AA584" s="26">
        <f t="shared" si="761"/>
        <v>2.752285784670448</v>
      </c>
      <c r="AB584" s="25">
        <f t="shared" si="762"/>
        <v>3.296714478071083</v>
      </c>
      <c r="AC584" s="25">
        <f t="shared" si="763"/>
        <v>0.544428693400635</v>
      </c>
      <c r="AD584" s="27">
        <f t="shared" si="764"/>
        <v>44.18181818181818</v>
      </c>
      <c r="AE584" s="26">
        <f t="shared" si="765"/>
        <v>2.8156937266807254</v>
      </c>
      <c r="AF584" s="25">
        <f t="shared" si="766"/>
        <v>3.2101244418610797</v>
      </c>
      <c r="AG584" s="25">
        <f t="shared" si="767"/>
        <v>0.39443071518035433</v>
      </c>
    </row>
    <row r="585" spans="1:33" ht="12.75">
      <c r="A585" s="67">
        <v>4</v>
      </c>
      <c r="B585" s="21">
        <f t="shared" si="736"/>
        <v>0.6225589225589225</v>
      </c>
      <c r="C585" s="23" t="str">
        <f t="shared" si="737"/>
        <v>nc</v>
      </c>
      <c r="D585" s="22" t="str">
        <f t="shared" si="738"/>
        <v>nc</v>
      </c>
      <c r="E585" s="22" t="str">
        <f t="shared" si="739"/>
        <v>nc</v>
      </c>
      <c r="F585" s="24">
        <f t="shared" si="740"/>
        <v>5.5227272727272725</v>
      </c>
      <c r="G585" s="23" t="str">
        <f t="shared" si="741"/>
        <v>nc</v>
      </c>
      <c r="H585" s="22" t="str">
        <f t="shared" si="742"/>
        <v>nc</v>
      </c>
      <c r="I585" s="22" t="str">
        <f t="shared" si="743"/>
        <v>nc</v>
      </c>
      <c r="J585" s="24">
        <f t="shared" si="744"/>
        <v>7.854545454545454</v>
      </c>
      <c r="K585" s="23" t="str">
        <f t="shared" si="745"/>
        <v>nc</v>
      </c>
      <c r="L585" s="22" t="str">
        <f t="shared" si="746"/>
        <v>nc</v>
      </c>
      <c r="M585" s="22" t="str">
        <f t="shared" si="747"/>
        <v>nc</v>
      </c>
      <c r="N585" s="24">
        <f t="shared" si="748"/>
        <v>11.045454545454545</v>
      </c>
      <c r="O585" s="23">
        <f t="shared" si="749"/>
        <v>2.95778762354545</v>
      </c>
      <c r="P585" s="22">
        <f t="shared" si="750"/>
        <v>6.1762911752745016</v>
      </c>
      <c r="Q585" s="22">
        <f t="shared" si="751"/>
        <v>3.2185035517290514</v>
      </c>
      <c r="R585" s="24">
        <f t="shared" si="752"/>
        <v>16.06611570247934</v>
      </c>
      <c r="S585" s="23">
        <f t="shared" si="753"/>
        <v>3.2199664421192815</v>
      </c>
      <c r="T585" s="22">
        <f t="shared" si="754"/>
        <v>5.278778712184366</v>
      </c>
      <c r="U585" s="22">
        <f t="shared" si="755"/>
        <v>2.058812270065084</v>
      </c>
      <c r="V585" s="24">
        <f t="shared" si="756"/>
        <v>22.09090909090909</v>
      </c>
      <c r="W585" s="23">
        <f t="shared" si="757"/>
        <v>3.400836913775489</v>
      </c>
      <c r="X585" s="22">
        <f t="shared" si="758"/>
        <v>4.855435890263153</v>
      </c>
      <c r="Y585" s="22">
        <f t="shared" si="759"/>
        <v>1.454598976487664</v>
      </c>
      <c r="Z585" s="24">
        <f t="shared" si="760"/>
        <v>32.13223140495868</v>
      </c>
      <c r="AA585" s="23">
        <f t="shared" si="761"/>
        <v>3.567846435778305</v>
      </c>
      <c r="AB585" s="22">
        <f t="shared" si="762"/>
        <v>4.551270270301908</v>
      </c>
      <c r="AC585" s="22">
        <f t="shared" si="763"/>
        <v>0.9834238345236028</v>
      </c>
      <c r="AD585" s="24">
        <f t="shared" si="764"/>
        <v>44.18181818181818</v>
      </c>
      <c r="AE585" s="23">
        <f t="shared" si="765"/>
        <v>3.676164686126638</v>
      </c>
      <c r="AF585" s="22">
        <f t="shared" si="766"/>
        <v>4.386400353800194</v>
      </c>
      <c r="AG585" s="22">
        <f t="shared" si="767"/>
        <v>0.7102356676735555</v>
      </c>
    </row>
    <row r="586" spans="1:33" ht="12.75">
      <c r="A586" s="67">
        <v>5</v>
      </c>
      <c r="B586" s="21">
        <f t="shared" si="736"/>
        <v>0.6225589225589225</v>
      </c>
      <c r="C586" s="26" t="str">
        <f t="shared" si="737"/>
        <v>nc</v>
      </c>
      <c r="D586" s="25" t="str">
        <f t="shared" si="738"/>
        <v>nc</v>
      </c>
      <c r="E586" s="25" t="str">
        <f t="shared" si="739"/>
        <v>nc</v>
      </c>
      <c r="F586" s="27">
        <f t="shared" si="740"/>
        <v>5.5227272727272725</v>
      </c>
      <c r="G586" s="26" t="str">
        <f t="shared" si="741"/>
        <v>nc</v>
      </c>
      <c r="H586" s="25" t="str">
        <f t="shared" si="742"/>
        <v>nc</v>
      </c>
      <c r="I586" s="25" t="str">
        <f t="shared" si="743"/>
        <v>nc</v>
      </c>
      <c r="J586" s="27">
        <f t="shared" si="744"/>
        <v>7.854545454545454</v>
      </c>
      <c r="K586" s="26" t="str">
        <f t="shared" si="745"/>
        <v>nc</v>
      </c>
      <c r="L586" s="25" t="str">
        <f t="shared" si="746"/>
        <v>nc</v>
      </c>
      <c r="M586" s="25" t="str">
        <f t="shared" si="747"/>
        <v>nc</v>
      </c>
      <c r="N586" s="27">
        <f t="shared" si="748"/>
        <v>11.045454545454545</v>
      </c>
      <c r="O586" s="26">
        <f t="shared" si="749"/>
        <v>3.4652505247786802</v>
      </c>
      <c r="P586" s="25">
        <f t="shared" si="750"/>
        <v>8.975002954733483</v>
      </c>
      <c r="Q586" s="25">
        <f t="shared" si="751"/>
        <v>5.509752429954803</v>
      </c>
      <c r="R586" s="27">
        <f t="shared" si="752"/>
        <v>16.06611570247934</v>
      </c>
      <c r="S586" s="26">
        <f t="shared" si="753"/>
        <v>3.8329103461764746</v>
      </c>
      <c r="T586" s="25">
        <f t="shared" si="754"/>
        <v>7.188987536129838</v>
      </c>
      <c r="U586" s="25">
        <f t="shared" si="755"/>
        <v>3.3560771899533637</v>
      </c>
      <c r="V586" s="27">
        <f t="shared" si="756"/>
        <v>22.09090909090909</v>
      </c>
      <c r="W586" s="26">
        <f t="shared" si="757"/>
        <v>4.09350026279261</v>
      </c>
      <c r="X586" s="25">
        <f t="shared" si="758"/>
        <v>6.422183225151701</v>
      </c>
      <c r="Y586" s="25">
        <f t="shared" si="759"/>
        <v>2.3286829623590917</v>
      </c>
      <c r="Z586" s="27">
        <f t="shared" si="760"/>
        <v>32.13223140495868</v>
      </c>
      <c r="AA586" s="26">
        <f t="shared" si="761"/>
        <v>4.339351579443616</v>
      </c>
      <c r="AB586" s="25">
        <f t="shared" si="762"/>
        <v>5.897936571696943</v>
      </c>
      <c r="AC586" s="25">
        <f t="shared" si="763"/>
        <v>1.5585849922533264</v>
      </c>
      <c r="AD586" s="27">
        <f t="shared" si="764"/>
        <v>44.18181818181818</v>
      </c>
      <c r="AE586" s="26">
        <f t="shared" si="765"/>
        <v>4.501567212288722</v>
      </c>
      <c r="AF586" s="25">
        <f t="shared" si="766"/>
        <v>5.622553148167002</v>
      </c>
      <c r="AG586" s="25">
        <f t="shared" si="767"/>
        <v>1.1209859358782799</v>
      </c>
    </row>
    <row r="587" spans="1:33" ht="12.75">
      <c r="A587" s="67">
        <v>10</v>
      </c>
      <c r="B587" s="21">
        <f t="shared" si="736"/>
        <v>0.6225589225589225</v>
      </c>
      <c r="C587" s="23" t="str">
        <f t="shared" si="737"/>
        <v>nc</v>
      </c>
      <c r="D587" s="22" t="str">
        <f t="shared" si="738"/>
        <v>nc</v>
      </c>
      <c r="E587" s="22" t="str">
        <f t="shared" si="739"/>
        <v>nc</v>
      </c>
      <c r="F587" s="24">
        <f t="shared" si="740"/>
        <v>5.5227272727272725</v>
      </c>
      <c r="G587" s="23" t="str">
        <f t="shared" si="741"/>
        <v>nc</v>
      </c>
      <c r="H587" s="22" t="str">
        <f t="shared" si="742"/>
        <v>nc</v>
      </c>
      <c r="I587" s="22" t="str">
        <f t="shared" si="743"/>
        <v>nc</v>
      </c>
      <c r="J587" s="24">
        <f t="shared" si="744"/>
        <v>7.854545454545454</v>
      </c>
      <c r="K587" s="23" t="str">
        <f t="shared" si="745"/>
        <v>nc</v>
      </c>
      <c r="L587" s="22" t="str">
        <f t="shared" si="746"/>
        <v>nc</v>
      </c>
      <c r="M587" s="22" t="str">
        <f t="shared" si="747"/>
        <v>nc</v>
      </c>
      <c r="N587" s="24">
        <f t="shared" si="748"/>
        <v>11.045454545454545</v>
      </c>
      <c r="O587" s="23">
        <f t="shared" si="749"/>
        <v>5.275452429747474</v>
      </c>
      <c r="P587" s="22">
        <f t="shared" si="750"/>
        <v>95.75977301387137</v>
      </c>
      <c r="Q587" s="22">
        <f t="shared" si="751"/>
        <v>90.48432058412389</v>
      </c>
      <c r="R587" s="24">
        <f t="shared" si="752"/>
        <v>16.06611570247934</v>
      </c>
      <c r="S587" s="23">
        <f t="shared" si="753"/>
        <v>6.189245739799524</v>
      </c>
      <c r="T587" s="22">
        <f t="shared" si="754"/>
        <v>26.02172760712545</v>
      </c>
      <c r="U587" s="22">
        <f t="shared" si="755"/>
        <v>19.832481867325924</v>
      </c>
      <c r="V587" s="24">
        <f t="shared" si="756"/>
        <v>22.09090909090909</v>
      </c>
      <c r="W587" s="23">
        <f t="shared" si="757"/>
        <v>6.907098109217423</v>
      </c>
      <c r="X587" s="22">
        <f t="shared" si="758"/>
        <v>18.10892181119027</v>
      </c>
      <c r="Y587" s="22">
        <f t="shared" si="759"/>
        <v>11.201823701972849</v>
      </c>
      <c r="Z587" s="24">
        <f t="shared" si="760"/>
        <v>32.13223140495868</v>
      </c>
      <c r="AA587" s="23">
        <f t="shared" si="761"/>
        <v>7.646119948113366</v>
      </c>
      <c r="AB587" s="22">
        <f t="shared" si="762"/>
        <v>14.447795447755313</v>
      </c>
      <c r="AC587" s="22">
        <f t="shared" si="763"/>
        <v>6.801675499641947</v>
      </c>
      <c r="AD587" s="24">
        <f t="shared" si="764"/>
        <v>44.18181818181818</v>
      </c>
      <c r="AE587" s="23">
        <f t="shared" si="765"/>
        <v>8.17064887729232</v>
      </c>
      <c r="AF587" s="22">
        <f t="shared" si="766"/>
        <v>12.884821362291484</v>
      </c>
      <c r="AG587" s="22">
        <f t="shared" si="767"/>
        <v>4.714172484999164</v>
      </c>
    </row>
    <row r="588" spans="1:33" ht="12.75">
      <c r="A588" s="67">
        <v>20</v>
      </c>
      <c r="B588" s="21">
        <f t="shared" si="736"/>
        <v>0.6225589225589225</v>
      </c>
      <c r="C588" s="26" t="str">
        <f t="shared" si="737"/>
        <v>nc</v>
      </c>
      <c r="D588" s="25" t="str">
        <f t="shared" si="738"/>
        <v>nc</v>
      </c>
      <c r="E588" s="25" t="str">
        <f t="shared" si="739"/>
        <v>nc</v>
      </c>
      <c r="F588" s="27">
        <f t="shared" si="740"/>
        <v>5.5227272727272725</v>
      </c>
      <c r="G588" s="26" t="str">
        <f t="shared" si="741"/>
        <v>nc</v>
      </c>
      <c r="H588" s="25" t="str">
        <f t="shared" si="742"/>
        <v>nc</v>
      </c>
      <c r="I588" s="25" t="str">
        <f t="shared" si="743"/>
        <v>nc</v>
      </c>
      <c r="J588" s="27">
        <f t="shared" si="744"/>
        <v>7.854545454545454</v>
      </c>
      <c r="K588" s="26" t="str">
        <f t="shared" si="745"/>
        <v>nc</v>
      </c>
      <c r="L588" s="25" t="str">
        <f t="shared" si="746"/>
        <v>nc</v>
      </c>
      <c r="M588" s="25" t="str">
        <f t="shared" si="747"/>
        <v>nc</v>
      </c>
      <c r="N588" s="27">
        <f t="shared" si="748"/>
        <v>11.045454545454545</v>
      </c>
      <c r="O588" s="26">
        <f t="shared" si="749"/>
        <v>7.140506358870684</v>
      </c>
      <c r="P588" s="25" t="str">
        <f t="shared" si="750"/>
        <v>infini</v>
      </c>
      <c r="Q588" s="25" t="str">
        <f t="shared" si="751"/>
        <v>infini</v>
      </c>
      <c r="R588" s="27">
        <f t="shared" si="752"/>
        <v>16.06611570247934</v>
      </c>
      <c r="S588" s="26">
        <f t="shared" si="753"/>
        <v>8.936016467276437</v>
      </c>
      <c r="T588" s="25" t="str">
        <f t="shared" si="754"/>
        <v>infini</v>
      </c>
      <c r="U588" s="25" t="str">
        <f t="shared" si="755"/>
        <v>infini</v>
      </c>
      <c r="V588" s="27">
        <f t="shared" si="756"/>
        <v>22.09090909090909</v>
      </c>
      <c r="W588" s="26">
        <f t="shared" si="757"/>
        <v>10.523762916511481</v>
      </c>
      <c r="X588" s="25">
        <f t="shared" si="758"/>
        <v>200.9260790474616</v>
      </c>
      <c r="Y588" s="25">
        <f t="shared" si="759"/>
        <v>190.4023161309501</v>
      </c>
      <c r="Z588" s="27">
        <f t="shared" si="760"/>
        <v>32.13223140495868</v>
      </c>
      <c r="AA588" s="26">
        <f t="shared" si="761"/>
        <v>12.352794279588723</v>
      </c>
      <c r="AB588" s="25">
        <f t="shared" si="762"/>
        <v>52.50265349058921</v>
      </c>
      <c r="AC588" s="25">
        <f t="shared" si="763"/>
        <v>40.14985921100049</v>
      </c>
      <c r="AD588" s="27">
        <f t="shared" si="764"/>
        <v>44.18181818181818</v>
      </c>
      <c r="AE588" s="26">
        <f t="shared" si="765"/>
        <v>13.79091161898492</v>
      </c>
      <c r="AF588" s="25">
        <f t="shared" si="766"/>
        <v>36.37887929098613</v>
      </c>
      <c r="AG588" s="25">
        <f t="shared" si="767"/>
        <v>22.587967672001206</v>
      </c>
    </row>
    <row r="589" spans="1:33" ht="12.75">
      <c r="A589" s="67">
        <v>50</v>
      </c>
      <c r="B589" s="21">
        <f t="shared" si="736"/>
        <v>0.6225589225589225</v>
      </c>
      <c r="C589" s="23" t="str">
        <f t="shared" si="737"/>
        <v>nc</v>
      </c>
      <c r="D589" s="22" t="str">
        <f t="shared" si="738"/>
        <v>nc</v>
      </c>
      <c r="E589" s="22" t="str">
        <f t="shared" si="739"/>
        <v>nc</v>
      </c>
      <c r="F589" s="24">
        <f t="shared" si="740"/>
        <v>5.5227272727272725</v>
      </c>
      <c r="G589" s="23" t="str">
        <f t="shared" si="741"/>
        <v>nc</v>
      </c>
      <c r="H589" s="22" t="str">
        <f t="shared" si="742"/>
        <v>nc</v>
      </c>
      <c r="I589" s="22" t="str">
        <f t="shared" si="743"/>
        <v>nc</v>
      </c>
      <c r="J589" s="24">
        <f t="shared" si="744"/>
        <v>7.854545454545454</v>
      </c>
      <c r="K589" s="23" t="str">
        <f t="shared" si="745"/>
        <v>nc</v>
      </c>
      <c r="L589" s="22" t="str">
        <f t="shared" si="746"/>
        <v>nc</v>
      </c>
      <c r="M589" s="22" t="str">
        <f t="shared" si="747"/>
        <v>nc</v>
      </c>
      <c r="N589" s="24">
        <f t="shared" si="748"/>
        <v>11.045454545454545</v>
      </c>
      <c r="O589" s="23">
        <f t="shared" si="749"/>
        <v>9.062943823174878</v>
      </c>
      <c r="P589" s="22" t="str">
        <f t="shared" si="750"/>
        <v>infini</v>
      </c>
      <c r="Q589" s="22" t="str">
        <f t="shared" si="751"/>
        <v>infini</v>
      </c>
      <c r="R589" s="24">
        <f t="shared" si="752"/>
        <v>16.06611570247934</v>
      </c>
      <c r="S589" s="23">
        <f t="shared" si="753"/>
        <v>12.179028714942064</v>
      </c>
      <c r="T589" s="22" t="str">
        <f t="shared" si="754"/>
        <v>infini</v>
      </c>
      <c r="U589" s="22" t="str">
        <f t="shared" si="755"/>
        <v>infini</v>
      </c>
      <c r="V589" s="24">
        <f t="shared" si="756"/>
        <v>22.09090909090909</v>
      </c>
      <c r="W589" s="23">
        <f t="shared" si="757"/>
        <v>15.344551484443278</v>
      </c>
      <c r="X589" s="22" t="str">
        <f t="shared" si="758"/>
        <v>infini</v>
      </c>
      <c r="Y589" s="22" t="str">
        <f t="shared" si="759"/>
        <v>infini</v>
      </c>
      <c r="Z589" s="24">
        <f t="shared" si="760"/>
        <v>32.13223140495868</v>
      </c>
      <c r="AA589" s="23">
        <f t="shared" si="761"/>
        <v>19.58703596155621</v>
      </c>
      <c r="AB589" s="22" t="str">
        <f t="shared" si="762"/>
        <v>infini</v>
      </c>
      <c r="AC589" s="22" t="str">
        <f t="shared" si="763"/>
        <v>infini</v>
      </c>
      <c r="AD589" s="24">
        <f t="shared" si="764"/>
        <v>44.18181818181818</v>
      </c>
      <c r="AE589" s="23">
        <f t="shared" si="765"/>
        <v>23.482526294631295</v>
      </c>
      <c r="AF589" s="22" t="str">
        <f t="shared" si="766"/>
        <v>infini</v>
      </c>
      <c r="AG589" s="22" t="str">
        <f t="shared" si="767"/>
        <v>infini</v>
      </c>
    </row>
    <row r="590" spans="1:33" ht="12.75">
      <c r="A590" s="67">
        <v>100</v>
      </c>
      <c r="B590" s="21">
        <f t="shared" si="736"/>
        <v>0.6225589225589225</v>
      </c>
      <c r="C590" s="26" t="str">
        <f t="shared" si="737"/>
        <v>nc</v>
      </c>
      <c r="D590" s="25" t="str">
        <f t="shared" si="738"/>
        <v>nc</v>
      </c>
      <c r="E590" s="25" t="str">
        <f t="shared" si="739"/>
        <v>nc</v>
      </c>
      <c r="F590" s="27">
        <f t="shared" si="740"/>
        <v>5.5227272727272725</v>
      </c>
      <c r="G590" s="26" t="str">
        <f t="shared" si="741"/>
        <v>nc</v>
      </c>
      <c r="H590" s="25" t="str">
        <f t="shared" si="742"/>
        <v>nc</v>
      </c>
      <c r="I590" s="25" t="str">
        <f t="shared" si="743"/>
        <v>nc</v>
      </c>
      <c r="J590" s="27">
        <f t="shared" si="744"/>
        <v>7.854545454545454</v>
      </c>
      <c r="K590" s="26" t="str">
        <f t="shared" si="745"/>
        <v>nc</v>
      </c>
      <c r="L590" s="25" t="str">
        <f t="shared" si="746"/>
        <v>nc</v>
      </c>
      <c r="M590" s="25" t="str">
        <f t="shared" si="747"/>
        <v>nc</v>
      </c>
      <c r="N590" s="27">
        <f t="shared" si="748"/>
        <v>11.045454545454545</v>
      </c>
      <c r="O590" s="26">
        <f t="shared" si="749"/>
        <v>9.956470148617731</v>
      </c>
      <c r="P590" s="25" t="str">
        <f t="shared" si="750"/>
        <v>infini</v>
      </c>
      <c r="Q590" s="25" t="str">
        <f t="shared" si="751"/>
        <v>infini</v>
      </c>
      <c r="R590" s="27">
        <f t="shared" si="752"/>
        <v>16.06611570247934</v>
      </c>
      <c r="S590" s="26">
        <f t="shared" si="753"/>
        <v>13.855102426552993</v>
      </c>
      <c r="T590" s="25" t="str">
        <f t="shared" si="754"/>
        <v>infini</v>
      </c>
      <c r="U590" s="25" t="str">
        <f t="shared" si="755"/>
        <v>infini</v>
      </c>
      <c r="V590" s="27">
        <f t="shared" si="756"/>
        <v>22.09090909090909</v>
      </c>
      <c r="W590" s="26">
        <f t="shared" si="757"/>
        <v>18.109839530426022</v>
      </c>
      <c r="X590" s="25" t="str">
        <f t="shared" si="758"/>
        <v>infini</v>
      </c>
      <c r="Y590" s="25" t="str">
        <f t="shared" si="759"/>
        <v>infini</v>
      </c>
      <c r="Z590" s="27">
        <f t="shared" si="760"/>
        <v>32.13223140495868</v>
      </c>
      <c r="AA590" s="26">
        <f t="shared" si="761"/>
        <v>24.338131767947434</v>
      </c>
      <c r="AB590" s="25" t="str">
        <f t="shared" si="762"/>
        <v>infini</v>
      </c>
      <c r="AC590" s="25" t="str">
        <f t="shared" si="763"/>
        <v>infini</v>
      </c>
      <c r="AD590" s="27">
        <f t="shared" si="764"/>
        <v>44.18181818181818</v>
      </c>
      <c r="AE590" s="26">
        <f t="shared" si="765"/>
        <v>30.66609793464461</v>
      </c>
      <c r="AF590" s="25" t="str">
        <f t="shared" si="766"/>
        <v>infini</v>
      </c>
      <c r="AG590" s="25" t="str">
        <f t="shared" si="767"/>
        <v>infini</v>
      </c>
    </row>
    <row r="591" spans="1:33" ht="12.75">
      <c r="A591" s="67">
        <v>200</v>
      </c>
      <c r="B591" s="21">
        <f t="shared" si="736"/>
        <v>0.6225589225589225</v>
      </c>
      <c r="C591" s="23" t="str">
        <f t="shared" si="737"/>
        <v>nc</v>
      </c>
      <c r="D591" s="22" t="str">
        <f t="shared" si="738"/>
        <v>nc</v>
      </c>
      <c r="E591" s="22" t="str">
        <f t="shared" si="739"/>
        <v>nc</v>
      </c>
      <c r="F591" s="24">
        <f t="shared" si="740"/>
        <v>5.5227272727272725</v>
      </c>
      <c r="G591" s="23" t="str">
        <f t="shared" si="741"/>
        <v>nc</v>
      </c>
      <c r="H591" s="22" t="str">
        <f t="shared" si="742"/>
        <v>nc</v>
      </c>
      <c r="I591" s="22" t="str">
        <f t="shared" si="743"/>
        <v>nc</v>
      </c>
      <c r="J591" s="24">
        <f t="shared" si="744"/>
        <v>7.854545454545454</v>
      </c>
      <c r="K591" s="23" t="str">
        <f t="shared" si="745"/>
        <v>nc</v>
      </c>
      <c r="L591" s="22" t="str">
        <f t="shared" si="746"/>
        <v>nc</v>
      </c>
      <c r="M591" s="22" t="str">
        <f t="shared" si="747"/>
        <v>nc</v>
      </c>
      <c r="N591" s="24">
        <f t="shared" si="748"/>
        <v>11.045454545454545</v>
      </c>
      <c r="O591" s="23">
        <f t="shared" si="749"/>
        <v>10.472729529477071</v>
      </c>
      <c r="P591" s="22" t="str">
        <f t="shared" si="750"/>
        <v>infini</v>
      </c>
      <c r="Q591" s="22" t="str">
        <f t="shared" si="751"/>
        <v>infini</v>
      </c>
      <c r="R591" s="24">
        <f t="shared" si="752"/>
        <v>16.06611570247934</v>
      </c>
      <c r="S591" s="23">
        <f t="shared" si="753"/>
        <v>14.8789182108009</v>
      </c>
      <c r="T591" s="22" t="str">
        <f t="shared" si="754"/>
        <v>infini</v>
      </c>
      <c r="U591" s="22" t="str">
        <f t="shared" si="755"/>
        <v>infini</v>
      </c>
      <c r="V591" s="24">
        <f t="shared" si="756"/>
        <v>22.09090909090909</v>
      </c>
      <c r="W591" s="23">
        <f t="shared" si="757"/>
        <v>19.90325217502412</v>
      </c>
      <c r="X591" s="22" t="str">
        <f t="shared" si="758"/>
        <v>infini</v>
      </c>
      <c r="Y591" s="22" t="str">
        <f t="shared" si="759"/>
        <v>infini</v>
      </c>
      <c r="Z591" s="24">
        <f t="shared" si="760"/>
        <v>32.13223140495868</v>
      </c>
      <c r="AA591" s="23">
        <f t="shared" si="761"/>
        <v>27.69730662214961</v>
      </c>
      <c r="AB591" s="22" t="str">
        <f t="shared" si="762"/>
        <v>infini</v>
      </c>
      <c r="AC591" s="22" t="str">
        <f t="shared" si="763"/>
        <v>infini</v>
      </c>
      <c r="AD591" s="24">
        <f t="shared" si="764"/>
        <v>44.18181818181818</v>
      </c>
      <c r="AE591" s="23">
        <f t="shared" si="765"/>
        <v>36.2036522482766</v>
      </c>
      <c r="AF591" s="22" t="str">
        <f t="shared" si="766"/>
        <v>infini</v>
      </c>
      <c r="AG591" s="22" t="str">
        <f t="shared" si="767"/>
        <v>infini</v>
      </c>
    </row>
    <row r="592" spans="1:33" ht="12.75">
      <c r="A592" s="29" t="s">
        <v>68</v>
      </c>
      <c r="C592" s="21" t="str">
        <f>IF(OR($C$187/$C$5&lt;2*$C$2,$C$2*1000&lt;$C$5),"nc",B591)</f>
        <v>nc</v>
      </c>
      <c r="D592" s="19" t="str">
        <f>IF(OR($C$187/$C$5&lt;2*$C$2,$C$2*1000&lt;$C$5),"nc","infini")</f>
        <v>nc</v>
      </c>
      <c r="E592" s="19" t="str">
        <f>IF(OR($C$187/$C$5&lt;2*$C$2,$C$2*1000&lt;$C$5),"nc","infini")</f>
        <v>nc</v>
      </c>
      <c r="G592" s="21" t="str">
        <f>IF(OR($C$187/$G$5&lt;2*$C$2,$C$2*1000&lt;$G$5),"nc",F591)</f>
        <v>nc</v>
      </c>
      <c r="H592" s="19" t="str">
        <f>IF(OR($C$187/$G$5&lt;2*$C$2,$C$2*1000&lt;$G$5),"nc","infini")</f>
        <v>nc</v>
      </c>
      <c r="I592" s="19" t="str">
        <f>IF(OR($C$187/$G$5&lt;2*$C$2,$C$2*1000&lt;$G$5),"nc","infini")</f>
        <v>nc</v>
      </c>
      <c r="K592" s="21" t="str">
        <f>IF(OR($C$187/$K$5&lt;2*$C$2,$C$2*1000&lt;$K$5),"nc",J591)</f>
        <v>nc</v>
      </c>
      <c r="L592" s="19" t="str">
        <f>IF(OR($C$187/$K$5&lt;2*$C$2,$C$2*1000&lt;$K$5),"nc","infini")</f>
        <v>nc</v>
      </c>
      <c r="M592" s="19" t="str">
        <f>IF(OR($C$187/$K$5&lt;2*$C$2,$C$2*1000&lt;$K$5),"nc","infini")</f>
        <v>nc</v>
      </c>
      <c r="O592" s="21">
        <f>IF(OR($C$187/$O$5&lt;2*$C$2,$C$2*1000&lt;$O$5),"nc",N591)</f>
        <v>11.045454545454545</v>
      </c>
      <c r="P592" s="19" t="str">
        <f>IF(OR($C$187/$O$5&lt;2*$C$2,$C$2*1000&lt;$O$5),"nc","infini")</f>
        <v>infini</v>
      </c>
      <c r="Q592" s="19" t="str">
        <f>IF(OR($C$187/$O$5&lt;2*$C$2,$C$2*1000&lt;$O$5),"nc","infini")</f>
        <v>infini</v>
      </c>
      <c r="S592" s="21">
        <f>IF(OR($C$187/$S$5&lt;2*$C$2,$C$2*1000&lt;$S$5),"nc",R591)</f>
        <v>16.06611570247934</v>
      </c>
      <c r="T592" s="19" t="str">
        <f>IF(OR($C$187/$S$5&lt;2*$C$2,$C$2*1000&lt;$S$5),"nc","infini")</f>
        <v>infini</v>
      </c>
      <c r="U592" s="19" t="str">
        <f>IF(OR($C$187/$S$5&lt;2*$C$2,$C$2*1000&lt;$S$5),"nc","infini")</f>
        <v>infini</v>
      </c>
      <c r="W592" s="21">
        <f>IF(OR($C$187/$W$5&lt;2*$C$2,$C$2*1000&lt;$W$5),"nc",V591)</f>
        <v>22.09090909090909</v>
      </c>
      <c r="X592" s="19" t="str">
        <f>IF(OR($C$187/$W$5&lt;2*$C$2,$C$2*1000&lt;$W$5),"nc","infini")</f>
        <v>infini</v>
      </c>
      <c r="Y592" s="19" t="str">
        <f>IF(OR($C$187/$W$5&lt;2*$C$2,$C$2*1000&lt;$W$5),"nc","infini")</f>
        <v>infini</v>
      </c>
      <c r="AA592" s="21">
        <f>IF(OR($C$187/$AA$5&lt;2*$C$2,$C$2*1000&lt;$AA$5),"nc",Z591)</f>
        <v>32.13223140495868</v>
      </c>
      <c r="AB592" s="19" t="str">
        <f>IF(OR($C$187/$AA$5&lt;2*$C$2,$C$2*1000&lt;$AA$5),"nc","infini")</f>
        <v>infini</v>
      </c>
      <c r="AC592" s="19" t="str">
        <f>IF(OR($C$187/$AA$5&lt;2*$C$2,$C$2*1000&lt;$AA$5),"nc","infini")</f>
        <v>infini</v>
      </c>
      <c r="AE592" s="21">
        <f>IF(OR($C$187/$AE$5&lt;2*$C$2,$C$2*1000&lt;$AE$5),"nc",AD591)</f>
        <v>44.18181818181818</v>
      </c>
      <c r="AF592" s="19" t="str">
        <f>IF(OR($C$187/$AE$5&lt;2*$C$2,$C$2*1000&lt;$AE$5),"nc","infini")</f>
        <v>infini</v>
      </c>
      <c r="AG592" s="19" t="str">
        <f>IF(OR($C$187/$AE$5&lt;2*$C$2,$C$2*1000&lt;$AE$5),"nc","infini")</f>
        <v>infini</v>
      </c>
    </row>
    <row r="595" spans="1:7" ht="26.25">
      <c r="A595" s="57" t="s">
        <v>61</v>
      </c>
      <c r="C595" s="58">
        <f>Résultats!L39</f>
        <v>162</v>
      </c>
      <c r="D595" s="59" t="s">
        <v>60</v>
      </c>
      <c r="F595" s="60" t="s">
        <v>115</v>
      </c>
      <c r="G595" s="28"/>
    </row>
    <row r="596" ht="12.75">
      <c r="A596" s="57"/>
    </row>
    <row r="597" spans="1:31" ht="12.75">
      <c r="A597" s="57" t="s">
        <v>62</v>
      </c>
      <c r="C597" s="61">
        <v>90</v>
      </c>
      <c r="G597" s="61">
        <v>64</v>
      </c>
      <c r="K597" s="61">
        <v>45</v>
      </c>
      <c r="O597" s="61">
        <v>32</v>
      </c>
      <c r="S597" s="61">
        <v>22</v>
      </c>
      <c r="W597" s="61">
        <v>16</v>
      </c>
      <c r="AA597" s="61">
        <v>11</v>
      </c>
      <c r="AE597" s="61">
        <v>8</v>
      </c>
    </row>
    <row r="598" spans="1:33" ht="240.75">
      <c r="A598" s="57" t="s">
        <v>63</v>
      </c>
      <c r="B598" s="62" t="s">
        <v>64</v>
      </c>
      <c r="C598" s="62" t="s">
        <v>65</v>
      </c>
      <c r="D598" s="63" t="s">
        <v>66</v>
      </c>
      <c r="E598" s="63" t="s">
        <v>67</v>
      </c>
      <c r="F598" s="64" t="s">
        <v>64</v>
      </c>
      <c r="G598" s="62" t="s">
        <v>65</v>
      </c>
      <c r="H598" s="63" t="s">
        <v>66</v>
      </c>
      <c r="I598" s="63" t="s">
        <v>67</v>
      </c>
      <c r="J598" s="64" t="s">
        <v>64</v>
      </c>
      <c r="K598" s="62" t="s">
        <v>65</v>
      </c>
      <c r="L598" s="63" t="s">
        <v>66</v>
      </c>
      <c r="M598" s="63" t="s">
        <v>67</v>
      </c>
      <c r="N598" s="64" t="s">
        <v>64</v>
      </c>
      <c r="O598" s="62" t="s">
        <v>65</v>
      </c>
      <c r="P598" s="63" t="s">
        <v>66</v>
      </c>
      <c r="Q598" s="63" t="s">
        <v>67</v>
      </c>
      <c r="R598" s="64" t="s">
        <v>64</v>
      </c>
      <c r="S598" s="62" t="s">
        <v>65</v>
      </c>
      <c r="T598" s="63" t="s">
        <v>66</v>
      </c>
      <c r="U598" s="63" t="s">
        <v>67</v>
      </c>
      <c r="V598" s="64" t="s">
        <v>64</v>
      </c>
      <c r="W598" s="62" t="s">
        <v>65</v>
      </c>
      <c r="X598" s="63" t="s">
        <v>66</v>
      </c>
      <c r="Y598" s="63" t="s">
        <v>67</v>
      </c>
      <c r="Z598" s="64" t="s">
        <v>64</v>
      </c>
      <c r="AA598" s="62" t="s">
        <v>65</v>
      </c>
      <c r="AB598" s="63" t="s">
        <v>66</v>
      </c>
      <c r="AC598" s="63" t="s">
        <v>67</v>
      </c>
      <c r="AD598" s="64" t="s">
        <v>64</v>
      </c>
      <c r="AE598" s="62" t="s">
        <v>65</v>
      </c>
      <c r="AF598" s="63" t="s">
        <v>66</v>
      </c>
      <c r="AG598" s="63" t="s">
        <v>67</v>
      </c>
    </row>
    <row r="599" spans="1:33" ht="12.75">
      <c r="A599" s="65">
        <v>0.5</v>
      </c>
      <c r="B599" s="21">
        <f aca="true" t="shared" si="768" ref="B599:B615">($C$3*($C$3/C$5))/$C$2/1000</f>
        <v>0.6225589225589225</v>
      </c>
      <c r="C599" s="23" t="str">
        <f aca="true" t="shared" si="769" ref="C599:C615">IF(OR($C$595/$C$5&lt;2*$C$2,$C$2*1000&lt;$C$5),"nc",($B599*$A599)/($B599+($A599-$C$595/1000)))</f>
        <v>nc</v>
      </c>
      <c r="D599" s="22" t="str">
        <f aca="true" t="shared" si="770" ref="D599:D615">IF(OR($C$595/$C$5&lt;2*$C$2,$C$2*1000&lt;$C$5),"nc",IF(($B599*$A599)/($B599-($A599-$C$595/1000))&lt;=0,"infini",($B599*$A599)/($B599-($A599-$C$595/1000))))</f>
        <v>nc</v>
      </c>
      <c r="E599" s="22" t="str">
        <f aca="true" t="shared" si="771" ref="E599:E615">IF(OR(C599="nc",D599="nc"),"nc",IF(D599="infini","infini",D599-C599))</f>
        <v>nc</v>
      </c>
      <c r="F599" s="24">
        <f aca="true" t="shared" si="772" ref="F599:F615">($C$595*($C$595/G$5))/$C$2/1000</f>
        <v>12.426136363636362</v>
      </c>
      <c r="G599" s="23" t="str">
        <f aca="true" t="shared" si="773" ref="G599:G615">IF(OR($C$595/$G$5&lt;2*$C$2,$C$2*1000&lt;$G$5),"nc",($F599*$A599)/($F599+($A599-$C$595/1000)))</f>
        <v>nc</v>
      </c>
      <c r="H599" s="22" t="str">
        <f aca="true" t="shared" si="774" ref="H599:H615">IF(OR($C$595/$G$5&lt;2*$C$2,$C$2*1000&lt;$G$5),"nc",IF(($F599*$A599)/($F599-($A599-$C$595/1000))&lt;=0,"infini",($F599*$A599)/($F599-($A599-$C$595/1000))))</f>
        <v>nc</v>
      </c>
      <c r="I599" s="22" t="str">
        <f aca="true" t="shared" si="775" ref="I599:I615">IF(OR($C$595/$G$5&lt;2*$C$2,$C$2*1000&lt;$G$5),"nc",IF(H599="infini","infini",H599-G599))</f>
        <v>nc</v>
      </c>
      <c r="J599" s="24">
        <f aca="true" t="shared" si="776" ref="J599:J615">($C$595*($C$595/K$5))/$C$2/1000</f>
        <v>17.672727272727272</v>
      </c>
      <c r="K599" s="23" t="str">
        <f aca="true" t="shared" si="777" ref="K599:K615">IF(OR($C$595/$K$5&lt;2*$C$2,$C$2*1000&lt;$K$5),"nc",($J599*$A599)/($J599+($A599-$C$595/1000)))</f>
        <v>nc</v>
      </c>
      <c r="L599" s="22" t="str">
        <f aca="true" t="shared" si="778" ref="L599:L615">IF(OR($C$595/$K$5&lt;2*$C$2,$C$2*1000&lt;$K$5),"nc",IF(($J599*$A599)/($J599-($A599-$C$595/1000))&lt;=0,"infini",($J599*$A599)/($J599-($A599-$C$595/1000))))</f>
        <v>nc</v>
      </c>
      <c r="M599" s="22" t="str">
        <f aca="true" t="shared" si="779" ref="M599:M615">IF(OR($C$595/$K$5&lt;2*$C$2,$C$2*1000&lt;$K$5),"nc",IF(L599="infini","infini",L599-K599))</f>
        <v>nc</v>
      </c>
      <c r="N599" s="24">
        <f aca="true" t="shared" si="780" ref="N599:N615">($C$595*($C$595/O$5))/$C$2/1000</f>
        <v>24.852272727272723</v>
      </c>
      <c r="O599" s="23">
        <f aca="true" t="shared" si="781" ref="O599:O615">IF(OR($C$595/$O$5&lt;2*$C$2,$C$2*1000&lt;$O$5),"nc",($N599*$A599)/($N599+($A599-$C$595/1000)))</f>
        <v>0.4932910611238826</v>
      </c>
      <c r="P599" s="22">
        <f aca="true" t="shared" si="782" ref="P599:P615">IF(OR($C$595/$O$5&lt;2*$C$2,$C$2*1000&lt;$O$5),"nc",IF(($N599*$A599)/($N599-($A599-$C$595/1000))&lt;=0,"infini",($N599*$A599)/($N599-($A599-$C$595/1000))))</f>
        <v>0.5068939430461661</v>
      </c>
      <c r="Q599" s="22">
        <f aca="true" t="shared" si="783" ref="Q599:Q615">IF(OR($C$595/$O$5&lt;2*$C$2,$C$2*1000&lt;$O$5),"nc",IF(P599="infini","infini",P599-O599))</f>
        <v>0.013602881922283483</v>
      </c>
      <c r="R599" s="24">
        <f aca="true" t="shared" si="784" ref="R599:R615">($C$595*($C$595/S$5))/$C$2/1000</f>
        <v>36.14876033057851</v>
      </c>
      <c r="S599" s="23">
        <f aca="true" t="shared" si="785" ref="S599:S615">IF(OR($C$595/$S$5&lt;2*$C$2,$C$2*1000&lt;$S$5),"nc",($R599*$A599)/($R599+($A599-$C$595/1000)))</f>
        <v>0.4953681829115871</v>
      </c>
      <c r="T599" s="22">
        <f aca="true" t="shared" si="786" ref="T599:T615">IF(OR($C$595/$S$5&lt;2*$C$2,$C$2*1000&lt;$S$5),"nc",IF(($R599*$A599)/($R599-($A599-$C$595/1000))&lt;=0,"infini",($R599*$A599)/($R599-($A599-$C$595/1000))))</f>
        <v>0.5047192519354495</v>
      </c>
      <c r="U599" s="22">
        <f aca="true" t="shared" si="787" ref="U599:U615">IF(OR($C$595/$S$5&lt;2*$C$2,$C$2*1000&lt;$S$5),"nc",IF(T599="infini","infini",T599-S599))</f>
        <v>0.009351069023862457</v>
      </c>
      <c r="V599" s="24">
        <f aca="true" t="shared" si="788" ref="V599:V615">($C$595*($C$595/W$5))/$C$2/1000</f>
        <v>49.704545454545446</v>
      </c>
      <c r="W599" s="23">
        <f aca="true" t="shared" si="789" ref="W599:W615">IF(OR($C$595/$W$5&lt;2*$C$2,$C$2*1000&lt;$W$5),"nc",($V599*$A599)/($V599+($A599-$C$595/1000)))</f>
        <v>0.4966228736275315</v>
      </c>
      <c r="X599" s="22">
        <f aca="true" t="shared" si="790" ref="X599:X615">IF(OR($C$595/$W$5&lt;2*$C$2,$C$2*1000&lt;$W$5),"nc",IF(($V599*$A599)/($V599-($A599-$C$595/1000))&lt;=0,"infini",($V599*$A599)/($V599-($A599-$C$595/1000))))</f>
        <v>0.5034233709983942</v>
      </c>
      <c r="Y599" s="22">
        <f aca="true" t="shared" si="791" ref="Y599:Y615">IF(OR($C$595/$W$5&lt;2*$C$2,$C$2*1000&lt;$W$5),"nc",IF(X599="infini","infini",X599-W599))</f>
        <v>0.00680049737086269</v>
      </c>
      <c r="Z599" s="24">
        <f aca="true" t="shared" si="792" ref="Z599:Z615">($C$595*($C$595/AA$5))/$C$2/1000</f>
        <v>72.29752066115702</v>
      </c>
      <c r="AA599" s="23">
        <f aca="true" t="shared" si="793" ref="AA599:AA615">IF(OR($C$595/$AA$5&lt;2*$C$2,$C$2*1000&lt;$AA$5),"nc",($Z599*$A599)/($Z599+($A599-$C$595/1000)))</f>
        <v>0.49767331467494563</v>
      </c>
      <c r="AB599" s="22">
        <f aca="true" t="shared" si="794" ref="AB599:AB615">IF(OR($C$595/$AA$5&lt;2*$C$2,$C$2*1000&lt;$AA$5),"nc",IF(($Z599*$A599)/($Z599-($A599-$C$595/1000))&lt;=0,"infini",($Z599*$A599)/($Z599-($A599-$C$595/1000))))</f>
        <v>0.5023485426034977</v>
      </c>
      <c r="AC599" s="22">
        <f aca="true" t="shared" si="795" ref="AC599:AC615">IF(OR($C$595/$AA$5&lt;2*$C$2,$C$2*1000&lt;$AA$5),"nc",IF(AB599="infini","infini",AB599-AA599))</f>
        <v>0.004675227928552073</v>
      </c>
      <c r="AD599" s="24">
        <f aca="true" t="shared" si="796" ref="AD599:AD615">($C$595*($C$595/AE$5))/$C$2/1000</f>
        <v>99.40909090909089</v>
      </c>
      <c r="AE599" s="23">
        <f aca="true" t="shared" si="797" ref="AE599:AE615">IF(OR($C$595/$AE$5&lt;2*$C$2,$C$2*1000&lt;$AE$5),"nc",($AD599*$A599)/($AD599+($A599-$C$595/1000)))</f>
        <v>0.4983057149992071</v>
      </c>
      <c r="AF599" s="22">
        <f aca="true" t="shared" si="798" ref="AF599:AF615">IF(OR($C$595/$AE$5&lt;2*$C$2,$C$2*1000&lt;$AE$5),"nc",IF(($AD599*$A599)/($AD599-($A599-$C$595/1000))&lt;=0,"infini",($AD599*$A599)/($AD599-($A599-$C$595/1000))))</f>
        <v>0.5017058457563072</v>
      </c>
      <c r="AG599" s="22">
        <f aca="true" t="shared" si="799" ref="AG599:AG615">IF(OR($C$595/$AE$5&lt;2*$C$2,$C$2*1000&lt;$AE$5),"nc",IF(AF599="infini","infini",AF599-AE599))</f>
        <v>0.0034001307571000505</v>
      </c>
    </row>
    <row r="600" spans="1:33" ht="12.75">
      <c r="A600" s="67">
        <v>0.75</v>
      </c>
      <c r="B600" s="21">
        <f t="shared" si="768"/>
        <v>0.6225589225589225</v>
      </c>
      <c r="C600" s="26" t="str">
        <f t="shared" si="769"/>
        <v>nc</v>
      </c>
      <c r="D600" s="25" t="str">
        <f t="shared" si="770"/>
        <v>nc</v>
      </c>
      <c r="E600" s="25" t="str">
        <f t="shared" si="771"/>
        <v>nc</v>
      </c>
      <c r="F600" s="27">
        <f t="shared" si="772"/>
        <v>12.426136363636362</v>
      </c>
      <c r="G600" s="26" t="str">
        <f t="shared" si="773"/>
        <v>nc</v>
      </c>
      <c r="H600" s="25" t="str">
        <f t="shared" si="774"/>
        <v>nc</v>
      </c>
      <c r="I600" s="25" t="str">
        <f t="shared" si="775"/>
        <v>nc</v>
      </c>
      <c r="J600" s="27">
        <f t="shared" si="776"/>
        <v>17.672727272727272</v>
      </c>
      <c r="K600" s="26" t="str">
        <f t="shared" si="777"/>
        <v>nc</v>
      </c>
      <c r="L600" s="25" t="str">
        <f t="shared" si="778"/>
        <v>nc</v>
      </c>
      <c r="M600" s="25" t="str">
        <f t="shared" si="779"/>
        <v>nc</v>
      </c>
      <c r="N600" s="27">
        <f t="shared" si="780"/>
        <v>24.852272727272723</v>
      </c>
      <c r="O600" s="26">
        <f t="shared" si="781"/>
        <v>0.7326652801749552</v>
      </c>
      <c r="P600" s="25">
        <f t="shared" si="782"/>
        <v>0.768174869898504</v>
      </c>
      <c r="Q600" s="25">
        <f t="shared" si="783"/>
        <v>0.035509589723548785</v>
      </c>
      <c r="R600" s="27">
        <f t="shared" si="784"/>
        <v>36.14876033057851</v>
      </c>
      <c r="S600" s="26">
        <f t="shared" si="785"/>
        <v>0.7379956752846024</v>
      </c>
      <c r="T600" s="25">
        <f t="shared" si="786"/>
        <v>0.7624013096429996</v>
      </c>
      <c r="U600" s="25">
        <f t="shared" si="787"/>
        <v>0.024405634358397155</v>
      </c>
      <c r="V600" s="27">
        <f t="shared" si="788"/>
        <v>49.704545454545446</v>
      </c>
      <c r="W600" s="26">
        <f t="shared" si="789"/>
        <v>0.7412313048382374</v>
      </c>
      <c r="X600" s="25">
        <f t="shared" si="790"/>
        <v>0.7589786444856575</v>
      </c>
      <c r="Y600" s="25">
        <f t="shared" si="791"/>
        <v>0.017747339647420146</v>
      </c>
      <c r="Z600" s="27">
        <f t="shared" si="792"/>
        <v>72.29752066115702</v>
      </c>
      <c r="AA600" s="26">
        <f t="shared" si="793"/>
        <v>0.7439494155217715</v>
      </c>
      <c r="AB600" s="25">
        <f t="shared" si="794"/>
        <v>0.7561498110144093</v>
      </c>
      <c r="AC600" s="25">
        <f t="shared" si="795"/>
        <v>0.012200395492637739</v>
      </c>
      <c r="AD600" s="27">
        <f t="shared" si="796"/>
        <v>99.40909090909089</v>
      </c>
      <c r="AE600" s="26">
        <f t="shared" si="797"/>
        <v>0.7455898717053587</v>
      </c>
      <c r="AF600" s="25">
        <f t="shared" si="798"/>
        <v>0.7544626101163535</v>
      </c>
      <c r="AG600" s="25">
        <f t="shared" si="799"/>
        <v>0.008872738410994785</v>
      </c>
    </row>
    <row r="601" spans="1:33" ht="12.75">
      <c r="A601" s="67">
        <v>1</v>
      </c>
      <c r="B601" s="21">
        <f t="shared" si="768"/>
        <v>0.6225589225589225</v>
      </c>
      <c r="C601" s="23" t="str">
        <f t="shared" si="769"/>
        <v>nc</v>
      </c>
      <c r="D601" s="22" t="str">
        <f t="shared" si="770"/>
        <v>nc</v>
      </c>
      <c r="E601" s="22" t="str">
        <f t="shared" si="771"/>
        <v>nc</v>
      </c>
      <c r="F601" s="24">
        <f t="shared" si="772"/>
        <v>12.426136363636362</v>
      </c>
      <c r="G601" s="23" t="str">
        <f t="shared" si="773"/>
        <v>nc</v>
      </c>
      <c r="H601" s="22" t="str">
        <f t="shared" si="774"/>
        <v>nc</v>
      </c>
      <c r="I601" s="22" t="str">
        <f t="shared" si="775"/>
        <v>nc</v>
      </c>
      <c r="J601" s="24">
        <f t="shared" si="776"/>
        <v>17.672727272727272</v>
      </c>
      <c r="K601" s="23" t="str">
        <f t="shared" si="777"/>
        <v>nc</v>
      </c>
      <c r="L601" s="22" t="str">
        <f t="shared" si="778"/>
        <v>nc</v>
      </c>
      <c r="M601" s="22" t="str">
        <f t="shared" si="779"/>
        <v>nc</v>
      </c>
      <c r="N601" s="24">
        <f t="shared" si="780"/>
        <v>24.852272727272723</v>
      </c>
      <c r="O601" s="23">
        <f t="shared" si="781"/>
        <v>0.9673806499099411</v>
      </c>
      <c r="P601" s="22">
        <f t="shared" si="782"/>
        <v>1.0348959141722536</v>
      </c>
      <c r="Q601" s="22">
        <f t="shared" si="783"/>
        <v>0.06751526426231247</v>
      </c>
      <c r="R601" s="24">
        <f t="shared" si="784"/>
        <v>36.14876033057851</v>
      </c>
      <c r="S601" s="23">
        <f t="shared" si="785"/>
        <v>0.977343244109239</v>
      </c>
      <c r="T601" s="22">
        <f t="shared" si="786"/>
        <v>1.0237321426147346</v>
      </c>
      <c r="U601" s="22">
        <f t="shared" si="787"/>
        <v>0.046388898505495546</v>
      </c>
      <c r="V601" s="24">
        <f t="shared" si="788"/>
        <v>49.704545454545446</v>
      </c>
      <c r="W601" s="23">
        <f t="shared" si="789"/>
        <v>0.9834199090595142</v>
      </c>
      <c r="X601" s="22">
        <f t="shared" si="790"/>
        <v>1.017148746493232</v>
      </c>
      <c r="Y601" s="22">
        <f t="shared" si="791"/>
        <v>0.033728837433717906</v>
      </c>
      <c r="Z601" s="24">
        <f t="shared" si="792"/>
        <v>72.29752066115702</v>
      </c>
      <c r="AA601" s="23">
        <f t="shared" si="793"/>
        <v>0.9885418194548375</v>
      </c>
      <c r="AB601" s="22">
        <f t="shared" si="794"/>
        <v>1.011726918852053</v>
      </c>
      <c r="AC601" s="22">
        <f t="shared" si="795"/>
        <v>0.02318509939721547</v>
      </c>
      <c r="AD601" s="24">
        <f t="shared" si="796"/>
        <v>99.40909090909089</v>
      </c>
      <c r="AE601" s="23">
        <f t="shared" si="797"/>
        <v>0.9916406551811071</v>
      </c>
      <c r="AF601" s="22">
        <f t="shared" si="798"/>
        <v>1.0085014783976862</v>
      </c>
      <c r="AG601" s="22">
        <f t="shared" si="799"/>
        <v>0.016860823216579113</v>
      </c>
    </row>
    <row r="602" spans="1:33" ht="12.75">
      <c r="A602" s="67">
        <v>1.25</v>
      </c>
      <c r="B602" s="21">
        <f t="shared" si="768"/>
        <v>0.6225589225589225</v>
      </c>
      <c r="C602" s="26" t="str">
        <f t="shared" si="769"/>
        <v>nc</v>
      </c>
      <c r="D602" s="25" t="str">
        <f t="shared" si="770"/>
        <v>nc</v>
      </c>
      <c r="E602" s="25" t="str">
        <f t="shared" si="771"/>
        <v>nc</v>
      </c>
      <c r="F602" s="27">
        <f t="shared" si="772"/>
        <v>12.426136363636362</v>
      </c>
      <c r="G602" s="26" t="str">
        <f t="shared" si="773"/>
        <v>nc</v>
      </c>
      <c r="H602" s="25" t="str">
        <f t="shared" si="774"/>
        <v>nc</v>
      </c>
      <c r="I602" s="25" t="str">
        <f t="shared" si="775"/>
        <v>nc</v>
      </c>
      <c r="J602" s="27">
        <f t="shared" si="776"/>
        <v>17.672727272727272</v>
      </c>
      <c r="K602" s="26" t="str">
        <f t="shared" si="777"/>
        <v>nc</v>
      </c>
      <c r="L602" s="25" t="str">
        <f t="shared" si="778"/>
        <v>nc</v>
      </c>
      <c r="M602" s="25" t="str">
        <f t="shared" si="779"/>
        <v>nc</v>
      </c>
      <c r="N602" s="27">
        <f t="shared" si="780"/>
        <v>24.852272727272723</v>
      </c>
      <c r="O602" s="26">
        <f t="shared" si="781"/>
        <v>1.1975718696446032</v>
      </c>
      <c r="P602" s="25">
        <f t="shared" si="782"/>
        <v>1.307228765870845</v>
      </c>
      <c r="Q602" s="25">
        <f t="shared" si="783"/>
        <v>0.10965689622624186</v>
      </c>
      <c r="R602" s="27">
        <f t="shared" si="784"/>
        <v>36.14876033057851</v>
      </c>
      <c r="S602" s="26">
        <f t="shared" si="785"/>
        <v>1.213476951594976</v>
      </c>
      <c r="T602" s="25">
        <f t="shared" si="786"/>
        <v>1.2887898033920806</v>
      </c>
      <c r="U602" s="25">
        <f t="shared" si="787"/>
        <v>0.07531285179710467</v>
      </c>
      <c r="V602" s="27">
        <f t="shared" si="788"/>
        <v>49.704545454545446</v>
      </c>
      <c r="W602" s="26">
        <f t="shared" si="789"/>
        <v>1.2232244173268088</v>
      </c>
      <c r="X602" s="25">
        <f t="shared" si="790"/>
        <v>1.2779740155801804</v>
      </c>
      <c r="Y602" s="25">
        <f t="shared" si="791"/>
        <v>0.05474959825337167</v>
      </c>
      <c r="Z602" s="27">
        <f t="shared" si="792"/>
        <v>72.29752066115702</v>
      </c>
      <c r="AA602" s="26">
        <f t="shared" si="793"/>
        <v>1.2314677338561169</v>
      </c>
      <c r="AB602" s="25">
        <f t="shared" si="794"/>
        <v>1.2690985697891635</v>
      </c>
      <c r="AC602" s="25">
        <f t="shared" si="795"/>
        <v>0.037630835933046614</v>
      </c>
      <c r="AD602" s="27">
        <f t="shared" si="796"/>
        <v>99.40909090909089</v>
      </c>
      <c r="AE602" s="26">
        <f t="shared" si="797"/>
        <v>1.2364672699707273</v>
      </c>
      <c r="AF602" s="25">
        <f t="shared" si="798"/>
        <v>1.2638322305766263</v>
      </c>
      <c r="AG602" s="25">
        <f t="shared" si="799"/>
        <v>0.02736496060589899</v>
      </c>
    </row>
    <row r="603" spans="1:33" ht="12.75">
      <c r="A603" s="67">
        <v>1.5</v>
      </c>
      <c r="B603" s="21">
        <f t="shared" si="768"/>
        <v>0.6225589225589225</v>
      </c>
      <c r="C603" s="23" t="str">
        <f t="shared" si="769"/>
        <v>nc</v>
      </c>
      <c r="D603" s="22" t="str">
        <f t="shared" si="770"/>
        <v>nc</v>
      </c>
      <c r="E603" s="22" t="str">
        <f t="shared" si="771"/>
        <v>nc</v>
      </c>
      <c r="F603" s="24">
        <f t="shared" si="772"/>
        <v>12.426136363636362</v>
      </c>
      <c r="G603" s="23" t="str">
        <f t="shared" si="773"/>
        <v>nc</v>
      </c>
      <c r="H603" s="22" t="str">
        <f t="shared" si="774"/>
        <v>nc</v>
      </c>
      <c r="I603" s="22" t="str">
        <f t="shared" si="775"/>
        <v>nc</v>
      </c>
      <c r="J603" s="24">
        <f t="shared" si="776"/>
        <v>17.672727272727272</v>
      </c>
      <c r="K603" s="23" t="str">
        <f t="shared" si="777"/>
        <v>nc</v>
      </c>
      <c r="L603" s="22" t="str">
        <f t="shared" si="778"/>
        <v>nc</v>
      </c>
      <c r="M603" s="22" t="str">
        <f t="shared" si="779"/>
        <v>nc</v>
      </c>
      <c r="N603" s="24">
        <f t="shared" si="780"/>
        <v>24.852272727272723</v>
      </c>
      <c r="O603" s="23">
        <f t="shared" si="781"/>
        <v>1.4233684955899657</v>
      </c>
      <c r="P603" s="22">
        <f t="shared" si="782"/>
        <v>1.5853524165207207</v>
      </c>
      <c r="Q603" s="22">
        <f t="shared" si="783"/>
        <v>0.16198392093075498</v>
      </c>
      <c r="R603" s="24">
        <f t="shared" si="784"/>
        <v>36.14876033057851</v>
      </c>
      <c r="S603" s="23">
        <f t="shared" si="785"/>
        <v>1.4464610976701857</v>
      </c>
      <c r="T603" s="22">
        <f t="shared" si="786"/>
        <v>1.5576545867122877</v>
      </c>
      <c r="U603" s="22">
        <f t="shared" si="787"/>
        <v>0.11119348904210202</v>
      </c>
      <c r="V603" s="24">
        <f t="shared" si="788"/>
        <v>49.704545454545446</v>
      </c>
      <c r="W603" s="23">
        <f t="shared" si="789"/>
        <v>1.4606798606510079</v>
      </c>
      <c r="X603" s="22">
        <f t="shared" si="790"/>
        <v>1.541495624323349</v>
      </c>
      <c r="Y603" s="22">
        <f t="shared" si="791"/>
        <v>0.08081576367234122</v>
      </c>
      <c r="Z603" s="24">
        <f t="shared" si="792"/>
        <v>72.29752066115702</v>
      </c>
      <c r="AA603" s="23">
        <f t="shared" si="793"/>
        <v>1.4727441324244117</v>
      </c>
      <c r="AB603" s="22">
        <f t="shared" si="794"/>
        <v>1.5282837310807627</v>
      </c>
      <c r="AC603" s="22">
        <f t="shared" si="795"/>
        <v>0.05553959865635094</v>
      </c>
      <c r="AD603" s="24">
        <f t="shared" si="796"/>
        <v>99.40909090909089</v>
      </c>
      <c r="AE603" s="23">
        <f t="shared" si="797"/>
        <v>1.480078829255616</v>
      </c>
      <c r="AF603" s="22">
        <f t="shared" si="798"/>
        <v>1.5204647463528311</v>
      </c>
      <c r="AG603" s="22">
        <f t="shared" si="799"/>
        <v>0.040385917097215174</v>
      </c>
    </row>
    <row r="604" spans="1:33" ht="12.75">
      <c r="A604" s="67">
        <v>1.75</v>
      </c>
      <c r="B604" s="21">
        <f t="shared" si="768"/>
        <v>0.6225589225589225</v>
      </c>
      <c r="C604" s="26" t="str">
        <f t="shared" si="769"/>
        <v>nc</v>
      </c>
      <c r="D604" s="25" t="str">
        <f t="shared" si="770"/>
        <v>nc</v>
      </c>
      <c r="E604" s="25" t="str">
        <f t="shared" si="771"/>
        <v>nc</v>
      </c>
      <c r="F604" s="27">
        <f t="shared" si="772"/>
        <v>12.426136363636362</v>
      </c>
      <c r="G604" s="26" t="str">
        <f t="shared" si="773"/>
        <v>nc</v>
      </c>
      <c r="H604" s="25" t="str">
        <f t="shared" si="774"/>
        <v>nc</v>
      </c>
      <c r="I604" s="25" t="str">
        <f t="shared" si="775"/>
        <v>nc</v>
      </c>
      <c r="J604" s="27">
        <f t="shared" si="776"/>
        <v>17.672727272727272</v>
      </c>
      <c r="K604" s="26" t="str">
        <f t="shared" si="777"/>
        <v>nc</v>
      </c>
      <c r="L604" s="25" t="str">
        <f t="shared" si="778"/>
        <v>nc</v>
      </c>
      <c r="M604" s="25" t="str">
        <f t="shared" si="779"/>
        <v>nc</v>
      </c>
      <c r="N604" s="27">
        <f t="shared" si="780"/>
        <v>24.852272727272723</v>
      </c>
      <c r="O604" s="26">
        <f t="shared" si="781"/>
        <v>1.6448951839996149</v>
      </c>
      <c r="P604" s="25">
        <f t="shared" si="782"/>
        <v>1.8694535514855006</v>
      </c>
      <c r="Q604" s="25">
        <f t="shared" si="783"/>
        <v>0.22455836748588576</v>
      </c>
      <c r="R604" s="27">
        <f t="shared" si="784"/>
        <v>36.14876033057851</v>
      </c>
      <c r="S604" s="26">
        <f t="shared" si="785"/>
        <v>1.6763582783562863</v>
      </c>
      <c r="T604" s="25">
        <f t="shared" si="786"/>
        <v>1.8304091106045839</v>
      </c>
      <c r="U604" s="25">
        <f t="shared" si="787"/>
        <v>0.15405083224829763</v>
      </c>
      <c r="V604" s="27">
        <f t="shared" si="788"/>
        <v>49.704545454545446</v>
      </c>
      <c r="W604" s="26">
        <f t="shared" si="789"/>
        <v>1.6958205870780443</v>
      </c>
      <c r="X604" s="25">
        <f t="shared" si="790"/>
        <v>1.8077556009839746</v>
      </c>
      <c r="Y604" s="25">
        <f t="shared" si="791"/>
        <v>0.1119350139059303</v>
      </c>
      <c r="Z604" s="27">
        <f t="shared" si="792"/>
        <v>72.29752066115702</v>
      </c>
      <c r="AA604" s="26">
        <f t="shared" si="793"/>
        <v>1.71238775912882</v>
      </c>
      <c r="AB604" s="25">
        <f t="shared" si="794"/>
        <v>1.7893016382237559</v>
      </c>
      <c r="AC604" s="25">
        <f t="shared" si="795"/>
        <v>0.07691387909493597</v>
      </c>
      <c r="AD604" s="27">
        <f t="shared" si="796"/>
        <v>99.40909090909089</v>
      </c>
      <c r="AE604" s="26">
        <f t="shared" si="797"/>
        <v>1.7224843559850511</v>
      </c>
      <c r="AF604" s="25">
        <f t="shared" si="798"/>
        <v>1.7784090064236007</v>
      </c>
      <c r="AG604" s="25">
        <f t="shared" si="799"/>
        <v>0.05592465043854955</v>
      </c>
    </row>
    <row r="605" spans="1:33" ht="12.75">
      <c r="A605" s="67">
        <v>2</v>
      </c>
      <c r="B605" s="21">
        <f t="shared" si="768"/>
        <v>0.6225589225589225</v>
      </c>
      <c r="C605" s="23" t="str">
        <f t="shared" si="769"/>
        <v>nc</v>
      </c>
      <c r="D605" s="22" t="str">
        <f t="shared" si="770"/>
        <v>nc</v>
      </c>
      <c r="E605" s="22" t="str">
        <f t="shared" si="771"/>
        <v>nc</v>
      </c>
      <c r="F605" s="24">
        <f t="shared" si="772"/>
        <v>12.426136363636362</v>
      </c>
      <c r="G605" s="23" t="str">
        <f t="shared" si="773"/>
        <v>nc</v>
      </c>
      <c r="H605" s="22" t="str">
        <f t="shared" si="774"/>
        <v>nc</v>
      </c>
      <c r="I605" s="22" t="str">
        <f t="shared" si="775"/>
        <v>nc</v>
      </c>
      <c r="J605" s="24">
        <f t="shared" si="776"/>
        <v>17.672727272727272</v>
      </c>
      <c r="K605" s="23" t="str">
        <f t="shared" si="777"/>
        <v>nc</v>
      </c>
      <c r="L605" s="22" t="str">
        <f t="shared" si="778"/>
        <v>nc</v>
      </c>
      <c r="M605" s="22" t="str">
        <f t="shared" si="779"/>
        <v>nc</v>
      </c>
      <c r="N605" s="24">
        <f t="shared" si="780"/>
        <v>24.852272727272723</v>
      </c>
      <c r="O605" s="23">
        <f t="shared" si="781"/>
        <v>1.862271920652059</v>
      </c>
      <c r="P605" s="22">
        <f t="shared" si="782"/>
        <v>2.1597269678499904</v>
      </c>
      <c r="Q605" s="22">
        <f t="shared" si="783"/>
        <v>0.29745504719793137</v>
      </c>
      <c r="R605" s="24">
        <f t="shared" si="784"/>
        <v>36.14876033057851</v>
      </c>
      <c r="S605" s="23">
        <f t="shared" si="785"/>
        <v>1.903229441836847</v>
      </c>
      <c r="T605" s="22">
        <f t="shared" si="786"/>
        <v>2.107138401031698</v>
      </c>
      <c r="U605" s="22">
        <f t="shared" si="787"/>
        <v>0.20390895919485108</v>
      </c>
      <c r="V605" s="24">
        <f t="shared" si="788"/>
        <v>49.704545454545446</v>
      </c>
      <c r="W605" s="23">
        <f t="shared" si="789"/>
        <v>1.9286802782520354</v>
      </c>
      <c r="X605" s="22">
        <f t="shared" si="790"/>
        <v>2.076796851853259</v>
      </c>
      <c r="Y605" s="22">
        <f t="shared" si="791"/>
        <v>0.14811657360122354</v>
      </c>
      <c r="Z605" s="24">
        <f t="shared" si="792"/>
        <v>72.29752066115702</v>
      </c>
      <c r="AA605" s="23">
        <f t="shared" si="793"/>
        <v>1.950415132082211</v>
      </c>
      <c r="AB605" s="22">
        <f t="shared" si="794"/>
        <v>2.0521717997157265</v>
      </c>
      <c r="AC605" s="22">
        <f t="shared" si="795"/>
        <v>0.10175666763351554</v>
      </c>
      <c r="AD605" s="24">
        <f t="shared" si="796"/>
        <v>99.40909090909089</v>
      </c>
      <c r="AE605" s="23">
        <f t="shared" si="797"/>
        <v>1.9636927839902023</v>
      </c>
      <c r="AF605" s="22">
        <f t="shared" si="798"/>
        <v>2.037675093777777</v>
      </c>
      <c r="AG605" s="22">
        <f t="shared" si="799"/>
        <v>0.07398230978757447</v>
      </c>
    </row>
    <row r="606" spans="1:33" ht="12.75">
      <c r="A606" s="67">
        <v>2.25</v>
      </c>
      <c r="B606" s="21">
        <f t="shared" si="768"/>
        <v>0.6225589225589225</v>
      </c>
      <c r="C606" s="26" t="str">
        <f t="shared" si="769"/>
        <v>nc</v>
      </c>
      <c r="D606" s="25" t="str">
        <f t="shared" si="770"/>
        <v>nc</v>
      </c>
      <c r="E606" s="25" t="str">
        <f t="shared" si="771"/>
        <v>nc</v>
      </c>
      <c r="F606" s="27">
        <f t="shared" si="772"/>
        <v>12.426136363636362</v>
      </c>
      <c r="G606" s="26" t="str">
        <f t="shared" si="773"/>
        <v>nc</v>
      </c>
      <c r="H606" s="25" t="str">
        <f t="shared" si="774"/>
        <v>nc</v>
      </c>
      <c r="I606" s="25" t="str">
        <f t="shared" si="775"/>
        <v>nc</v>
      </c>
      <c r="J606" s="27">
        <f t="shared" si="776"/>
        <v>17.672727272727272</v>
      </c>
      <c r="K606" s="26" t="str">
        <f t="shared" si="777"/>
        <v>nc</v>
      </c>
      <c r="L606" s="25" t="str">
        <f t="shared" si="778"/>
        <v>nc</v>
      </c>
      <c r="M606" s="25" t="str">
        <f t="shared" si="779"/>
        <v>nc</v>
      </c>
      <c r="N606" s="27">
        <f t="shared" si="780"/>
        <v>24.852272727272723</v>
      </c>
      <c r="O606" s="26">
        <f t="shared" si="781"/>
        <v>2.075614237555805</v>
      </c>
      <c r="P606" s="25">
        <f t="shared" si="782"/>
        <v>2.456376019839701</v>
      </c>
      <c r="Q606" s="25">
        <f t="shared" si="783"/>
        <v>0.380761782283896</v>
      </c>
      <c r="R606" s="27">
        <f t="shared" si="784"/>
        <v>36.14876033057851</v>
      </c>
      <c r="S606" s="26">
        <f t="shared" si="785"/>
        <v>2.127133942327145</v>
      </c>
      <c r="T606" s="25">
        <f t="shared" si="786"/>
        <v>2.3879299802589053</v>
      </c>
      <c r="U606" s="25">
        <f t="shared" si="787"/>
        <v>0.2607960379317604</v>
      </c>
      <c r="V606" s="27">
        <f t="shared" si="788"/>
        <v>49.704545454545446</v>
      </c>
      <c r="W606" s="26">
        <f t="shared" si="789"/>
        <v>2.15929196549872</v>
      </c>
      <c r="X606" s="25">
        <f t="shared" si="790"/>
        <v>2.348663184301866</v>
      </c>
      <c r="Y606" s="25">
        <f t="shared" si="791"/>
        <v>0.18937121880314578</v>
      </c>
      <c r="Z606" s="27">
        <f t="shared" si="792"/>
        <v>72.29752066115702</v>
      </c>
      <c r="AA606" s="26">
        <f t="shared" si="793"/>
        <v>2.186842547336592</v>
      </c>
      <c r="AB606" s="25">
        <f t="shared" si="794"/>
        <v>2.3169140019154</v>
      </c>
      <c r="AC606" s="25">
        <f t="shared" si="795"/>
        <v>0.13007145457880798</v>
      </c>
      <c r="AD606" s="27">
        <f t="shared" si="796"/>
        <v>99.40909090909089</v>
      </c>
      <c r="AE606" s="26">
        <f t="shared" si="797"/>
        <v>2.2037129590816753</v>
      </c>
      <c r="AF606" s="25">
        <f t="shared" si="798"/>
        <v>2.298273195009584</v>
      </c>
      <c r="AG606" s="25">
        <f t="shared" si="799"/>
        <v>0.09456023592790874</v>
      </c>
    </row>
    <row r="607" spans="1:33" ht="12.75">
      <c r="A607" s="67">
        <v>2.75</v>
      </c>
      <c r="B607" s="21">
        <f t="shared" si="768"/>
        <v>0.6225589225589225</v>
      </c>
      <c r="C607" s="23" t="str">
        <f t="shared" si="769"/>
        <v>nc</v>
      </c>
      <c r="D607" s="22" t="str">
        <f t="shared" si="770"/>
        <v>nc</v>
      </c>
      <c r="E607" s="22" t="str">
        <f t="shared" si="771"/>
        <v>nc</v>
      </c>
      <c r="F607" s="24">
        <f t="shared" si="772"/>
        <v>12.426136363636362</v>
      </c>
      <c r="G607" s="23" t="str">
        <f t="shared" si="773"/>
        <v>nc</v>
      </c>
      <c r="H607" s="22" t="str">
        <f t="shared" si="774"/>
        <v>nc</v>
      </c>
      <c r="I607" s="22" t="str">
        <f t="shared" si="775"/>
        <v>nc</v>
      </c>
      <c r="J607" s="24">
        <f t="shared" si="776"/>
        <v>17.672727272727272</v>
      </c>
      <c r="K607" s="23" t="str">
        <f t="shared" si="777"/>
        <v>nc</v>
      </c>
      <c r="L607" s="22" t="str">
        <f t="shared" si="778"/>
        <v>nc</v>
      </c>
      <c r="M607" s="22" t="str">
        <f t="shared" si="779"/>
        <v>nc</v>
      </c>
      <c r="N607" s="24">
        <f t="shared" si="780"/>
        <v>24.852272727272723</v>
      </c>
      <c r="O607" s="23">
        <f t="shared" si="781"/>
        <v>2.490636688609641</v>
      </c>
      <c r="P607" s="22">
        <f t="shared" si="782"/>
        <v>3.069660115880722</v>
      </c>
      <c r="Q607" s="22">
        <f t="shared" si="783"/>
        <v>0.579023427271081</v>
      </c>
      <c r="R607" s="24">
        <f t="shared" si="784"/>
        <v>36.14876033057851</v>
      </c>
      <c r="S607" s="23">
        <f t="shared" si="785"/>
        <v>2.566272709972034</v>
      </c>
      <c r="T607" s="22">
        <f t="shared" si="786"/>
        <v>2.9620631335493144</v>
      </c>
      <c r="U607" s="22">
        <f t="shared" si="787"/>
        <v>0.3957904235772802</v>
      </c>
      <c r="V607" s="24">
        <f t="shared" si="788"/>
        <v>49.704545454545446</v>
      </c>
      <c r="W607" s="23">
        <f t="shared" si="789"/>
        <v>2.613900295192431</v>
      </c>
      <c r="X607" s="22">
        <f t="shared" si="790"/>
        <v>2.901050972250628</v>
      </c>
      <c r="Y607" s="22">
        <f t="shared" si="791"/>
        <v>0.2871506770581971</v>
      </c>
      <c r="Z607" s="24">
        <f t="shared" si="792"/>
        <v>72.29752066115702</v>
      </c>
      <c r="AA607" s="23">
        <f t="shared" si="793"/>
        <v>2.6549616008920727</v>
      </c>
      <c r="AB607" s="22">
        <f t="shared" si="794"/>
        <v>2.8520950930733577</v>
      </c>
      <c r="AC607" s="22">
        <f t="shared" si="795"/>
        <v>0.19713349218128506</v>
      </c>
      <c r="AD607" s="24">
        <f t="shared" si="796"/>
        <v>99.40909090909089</v>
      </c>
      <c r="AE607" s="23">
        <f t="shared" si="797"/>
        <v>2.6802235001354764</v>
      </c>
      <c r="AF607" s="22">
        <f t="shared" si="798"/>
        <v>2.823506711535428</v>
      </c>
      <c r="AG607" s="22">
        <f t="shared" si="799"/>
        <v>0.1432832113999516</v>
      </c>
    </row>
    <row r="608" spans="1:33" ht="12.75">
      <c r="A608" s="67">
        <v>3</v>
      </c>
      <c r="B608" s="21">
        <f t="shared" si="768"/>
        <v>0.6225589225589225</v>
      </c>
      <c r="C608" s="26" t="str">
        <f t="shared" si="769"/>
        <v>nc</v>
      </c>
      <c r="D608" s="25" t="str">
        <f t="shared" si="770"/>
        <v>nc</v>
      </c>
      <c r="E608" s="25" t="str">
        <f t="shared" si="771"/>
        <v>nc</v>
      </c>
      <c r="F608" s="27">
        <f t="shared" si="772"/>
        <v>12.426136363636362</v>
      </c>
      <c r="G608" s="26" t="str">
        <f t="shared" si="773"/>
        <v>nc</v>
      </c>
      <c r="H608" s="25" t="str">
        <f t="shared" si="774"/>
        <v>nc</v>
      </c>
      <c r="I608" s="25" t="str">
        <f t="shared" si="775"/>
        <v>nc</v>
      </c>
      <c r="J608" s="27">
        <f t="shared" si="776"/>
        <v>17.672727272727272</v>
      </c>
      <c r="K608" s="26" t="str">
        <f t="shared" si="777"/>
        <v>nc</v>
      </c>
      <c r="L608" s="25" t="str">
        <f t="shared" si="778"/>
        <v>nc</v>
      </c>
      <c r="M608" s="25" t="str">
        <f t="shared" si="779"/>
        <v>nc</v>
      </c>
      <c r="N608" s="27">
        <f t="shared" si="780"/>
        <v>24.852272727272723</v>
      </c>
      <c r="O608" s="26">
        <f t="shared" si="781"/>
        <v>2.6925274054229744</v>
      </c>
      <c r="P608" s="25">
        <f t="shared" si="782"/>
        <v>3.386749092530879</v>
      </c>
      <c r="Q608" s="25">
        <f t="shared" si="783"/>
        <v>0.6942216871079046</v>
      </c>
      <c r="R608" s="27">
        <f t="shared" si="784"/>
        <v>36.14876033057851</v>
      </c>
      <c r="S608" s="26">
        <f t="shared" si="785"/>
        <v>2.7816181717124566</v>
      </c>
      <c r="T608" s="25">
        <f t="shared" si="786"/>
        <v>3.255593085102424</v>
      </c>
      <c r="U608" s="25">
        <f t="shared" si="787"/>
        <v>0.47397491338996733</v>
      </c>
      <c r="V608" s="27">
        <f t="shared" si="788"/>
        <v>49.704545454545446</v>
      </c>
      <c r="W608" s="26">
        <f t="shared" si="789"/>
        <v>2.8379598870525706</v>
      </c>
      <c r="X608" s="25">
        <f t="shared" si="790"/>
        <v>3.1816647657177444</v>
      </c>
      <c r="Y608" s="25">
        <f t="shared" si="791"/>
        <v>0.34370487866517374</v>
      </c>
      <c r="Z608" s="27">
        <f t="shared" si="792"/>
        <v>72.29752066115702</v>
      </c>
      <c r="AA608" s="26">
        <f t="shared" si="793"/>
        <v>2.886684754093925</v>
      </c>
      <c r="AB608" s="25">
        <f t="shared" si="794"/>
        <v>3.1225749892737333</v>
      </c>
      <c r="AC608" s="25">
        <f t="shared" si="795"/>
        <v>0.23589023517980845</v>
      </c>
      <c r="AD608" s="27">
        <f t="shared" si="796"/>
        <v>99.40909090909089</v>
      </c>
      <c r="AE608" s="26">
        <f t="shared" si="797"/>
        <v>2.916731127269236</v>
      </c>
      <c r="AF608" s="25">
        <f t="shared" si="798"/>
        <v>3.0881630301558345</v>
      </c>
      <c r="AG608" s="25">
        <f t="shared" si="799"/>
        <v>0.1714319028865985</v>
      </c>
    </row>
    <row r="609" spans="1:33" ht="12.75">
      <c r="A609" s="67">
        <v>4</v>
      </c>
      <c r="B609" s="21">
        <f t="shared" si="768"/>
        <v>0.6225589225589225</v>
      </c>
      <c r="C609" s="23" t="str">
        <f t="shared" si="769"/>
        <v>nc</v>
      </c>
      <c r="D609" s="22" t="str">
        <f t="shared" si="770"/>
        <v>nc</v>
      </c>
      <c r="E609" s="22" t="str">
        <f t="shared" si="771"/>
        <v>nc</v>
      </c>
      <c r="F609" s="24">
        <f t="shared" si="772"/>
        <v>12.426136363636362</v>
      </c>
      <c r="G609" s="23" t="str">
        <f t="shared" si="773"/>
        <v>nc</v>
      </c>
      <c r="H609" s="22" t="str">
        <f t="shared" si="774"/>
        <v>nc</v>
      </c>
      <c r="I609" s="22" t="str">
        <f t="shared" si="775"/>
        <v>nc</v>
      </c>
      <c r="J609" s="24">
        <f t="shared" si="776"/>
        <v>17.672727272727272</v>
      </c>
      <c r="K609" s="23" t="str">
        <f t="shared" si="777"/>
        <v>nc</v>
      </c>
      <c r="L609" s="22" t="str">
        <f t="shared" si="778"/>
        <v>nc</v>
      </c>
      <c r="M609" s="22" t="str">
        <f t="shared" si="779"/>
        <v>nc</v>
      </c>
      <c r="N609" s="24">
        <f t="shared" si="780"/>
        <v>24.852272727272723</v>
      </c>
      <c r="O609" s="23">
        <f t="shared" si="781"/>
        <v>3.4649057488600823</v>
      </c>
      <c r="P609" s="22">
        <f t="shared" si="782"/>
        <v>4.730551097306161</v>
      </c>
      <c r="Q609" s="22">
        <f t="shared" si="783"/>
        <v>1.2656453484460783</v>
      </c>
      <c r="R609" s="24">
        <f t="shared" si="784"/>
        <v>36.14876033057851</v>
      </c>
      <c r="S609" s="23">
        <f t="shared" si="785"/>
        <v>3.6160729233105666</v>
      </c>
      <c r="T609" s="22">
        <f t="shared" si="786"/>
        <v>4.475135832240724</v>
      </c>
      <c r="U609" s="22">
        <f t="shared" si="787"/>
        <v>0.8590629089301576</v>
      </c>
      <c r="V609" s="24">
        <f t="shared" si="788"/>
        <v>49.704545454545446</v>
      </c>
      <c r="W609" s="23">
        <f t="shared" si="789"/>
        <v>3.7132747449776558</v>
      </c>
      <c r="X609" s="22">
        <f t="shared" si="790"/>
        <v>4.3347101868662445</v>
      </c>
      <c r="Y609" s="22">
        <f t="shared" si="791"/>
        <v>0.6214354418885888</v>
      </c>
      <c r="Z609" s="24">
        <f t="shared" si="792"/>
        <v>72.29752066115702</v>
      </c>
      <c r="AA609" s="23">
        <f t="shared" si="793"/>
        <v>3.7983595584993184</v>
      </c>
      <c r="AB609" s="22">
        <f t="shared" si="794"/>
        <v>4.224249306038605</v>
      </c>
      <c r="AC609" s="22">
        <f t="shared" si="795"/>
        <v>0.4258897475392862</v>
      </c>
      <c r="AD609" s="24">
        <f t="shared" si="796"/>
        <v>99.40909090909089</v>
      </c>
      <c r="AE609" s="23">
        <f t="shared" si="797"/>
        <v>3.8513081592437564</v>
      </c>
      <c r="AF609" s="22">
        <f t="shared" si="798"/>
        <v>4.160634349299237</v>
      </c>
      <c r="AG609" s="22">
        <f t="shared" si="799"/>
        <v>0.30932619005548023</v>
      </c>
    </row>
    <row r="610" spans="1:33" ht="12.75">
      <c r="A610" s="67">
        <v>5</v>
      </c>
      <c r="B610" s="21">
        <f t="shared" si="768"/>
        <v>0.6225589225589225</v>
      </c>
      <c r="C610" s="26" t="str">
        <f t="shared" si="769"/>
        <v>nc</v>
      </c>
      <c r="D610" s="25" t="str">
        <f t="shared" si="770"/>
        <v>nc</v>
      </c>
      <c r="E610" s="25" t="str">
        <f t="shared" si="771"/>
        <v>nc</v>
      </c>
      <c r="F610" s="27">
        <f t="shared" si="772"/>
        <v>12.426136363636362</v>
      </c>
      <c r="G610" s="26" t="str">
        <f t="shared" si="773"/>
        <v>nc</v>
      </c>
      <c r="H610" s="25" t="str">
        <f t="shared" si="774"/>
        <v>nc</v>
      </c>
      <c r="I610" s="25" t="str">
        <f t="shared" si="775"/>
        <v>nc</v>
      </c>
      <c r="J610" s="27">
        <f t="shared" si="776"/>
        <v>17.672727272727272</v>
      </c>
      <c r="K610" s="26" t="str">
        <f t="shared" si="777"/>
        <v>nc</v>
      </c>
      <c r="L610" s="25" t="str">
        <f t="shared" si="778"/>
        <v>nc</v>
      </c>
      <c r="M610" s="25" t="str">
        <f t="shared" si="779"/>
        <v>nc</v>
      </c>
      <c r="N610" s="27">
        <f t="shared" si="780"/>
        <v>24.852272727272723</v>
      </c>
      <c r="O610" s="26">
        <f t="shared" si="781"/>
        <v>4.185255042208498</v>
      </c>
      <c r="P610" s="25">
        <f t="shared" si="782"/>
        <v>6.208637472349278</v>
      </c>
      <c r="Q610" s="25">
        <f t="shared" si="783"/>
        <v>2.0233824301407806</v>
      </c>
      <c r="R610" s="27">
        <f t="shared" si="784"/>
        <v>36.14876033057851</v>
      </c>
      <c r="S610" s="26">
        <f t="shared" si="785"/>
        <v>4.409809416384811</v>
      </c>
      <c r="T610" s="25">
        <f t="shared" si="786"/>
        <v>5.772577853255634</v>
      </c>
      <c r="U610" s="25">
        <f t="shared" si="787"/>
        <v>1.362768436870823</v>
      </c>
      <c r="V610" s="27">
        <f t="shared" si="788"/>
        <v>49.704545454545446</v>
      </c>
      <c r="W610" s="26">
        <f t="shared" si="789"/>
        <v>4.556493012960691</v>
      </c>
      <c r="X610" s="25">
        <f t="shared" si="790"/>
        <v>5.539154502646232</v>
      </c>
      <c r="Y610" s="25">
        <f t="shared" si="791"/>
        <v>0.9826614896855412</v>
      </c>
      <c r="Z610" s="27">
        <f t="shared" si="792"/>
        <v>72.29752066115702</v>
      </c>
      <c r="AA610" s="26">
        <f t="shared" si="793"/>
        <v>4.686396101398441</v>
      </c>
      <c r="AB610" s="25">
        <f t="shared" si="794"/>
        <v>5.35858541185764</v>
      </c>
      <c r="AC610" s="25">
        <f t="shared" si="795"/>
        <v>0.6721893104591992</v>
      </c>
      <c r="AD610" s="27">
        <f t="shared" si="796"/>
        <v>99.40909090909089</v>
      </c>
      <c r="AE610" s="26">
        <f t="shared" si="797"/>
        <v>4.767955155495946</v>
      </c>
      <c r="AF610" s="25">
        <f t="shared" si="798"/>
        <v>5.2557864117614255</v>
      </c>
      <c r="AG610" s="25">
        <f t="shared" si="799"/>
        <v>0.48783125626547985</v>
      </c>
    </row>
    <row r="611" spans="1:33" ht="12.75">
      <c r="A611" s="67">
        <v>10</v>
      </c>
      <c r="B611" s="21">
        <f t="shared" si="768"/>
        <v>0.6225589225589225</v>
      </c>
      <c r="C611" s="23" t="str">
        <f t="shared" si="769"/>
        <v>nc</v>
      </c>
      <c r="D611" s="22" t="str">
        <f t="shared" si="770"/>
        <v>nc</v>
      </c>
      <c r="E611" s="22" t="str">
        <f t="shared" si="771"/>
        <v>nc</v>
      </c>
      <c r="F611" s="24">
        <f t="shared" si="772"/>
        <v>12.426136363636362</v>
      </c>
      <c r="G611" s="23" t="str">
        <f t="shared" si="773"/>
        <v>nc</v>
      </c>
      <c r="H611" s="22" t="str">
        <f t="shared" si="774"/>
        <v>nc</v>
      </c>
      <c r="I611" s="22" t="str">
        <f t="shared" si="775"/>
        <v>nc</v>
      </c>
      <c r="J611" s="24">
        <f t="shared" si="776"/>
        <v>17.672727272727272</v>
      </c>
      <c r="K611" s="23" t="str">
        <f t="shared" si="777"/>
        <v>nc</v>
      </c>
      <c r="L611" s="22" t="str">
        <f t="shared" si="778"/>
        <v>nc</v>
      </c>
      <c r="M611" s="22" t="str">
        <f t="shared" si="779"/>
        <v>nc</v>
      </c>
      <c r="N611" s="24">
        <f t="shared" si="780"/>
        <v>24.852272727272723</v>
      </c>
      <c r="O611" s="23">
        <f t="shared" si="781"/>
        <v>7.164046510287139</v>
      </c>
      <c r="P611" s="22">
        <f t="shared" si="782"/>
        <v>16.552431928407515</v>
      </c>
      <c r="Q611" s="22">
        <f t="shared" si="783"/>
        <v>9.388385418120375</v>
      </c>
      <c r="R611" s="24">
        <f t="shared" si="784"/>
        <v>36.14876033057851</v>
      </c>
      <c r="S611" s="23">
        <f t="shared" si="785"/>
        <v>7.860688613575089</v>
      </c>
      <c r="T611" s="22">
        <f t="shared" si="786"/>
        <v>13.73915458025218</v>
      </c>
      <c r="U611" s="22">
        <f t="shared" si="787"/>
        <v>5.878465966677091</v>
      </c>
      <c r="V611" s="24">
        <f t="shared" si="788"/>
        <v>49.704545454545446</v>
      </c>
      <c r="W611" s="23">
        <f t="shared" si="789"/>
        <v>8.34773607260202</v>
      </c>
      <c r="X611" s="22">
        <f t="shared" si="790"/>
        <v>12.467733255497889</v>
      </c>
      <c r="Y611" s="22">
        <f t="shared" si="791"/>
        <v>4.119997182895869</v>
      </c>
      <c r="Z611" s="24">
        <f t="shared" si="792"/>
        <v>72.29752066115702</v>
      </c>
      <c r="AA611" s="23">
        <f t="shared" si="793"/>
        <v>8.802223456939439</v>
      </c>
      <c r="AB611" s="22">
        <f t="shared" si="794"/>
        <v>11.575100144199178</v>
      </c>
      <c r="AC611" s="22">
        <f t="shared" si="795"/>
        <v>2.772876687259739</v>
      </c>
      <c r="AD611" s="24">
        <f t="shared" si="796"/>
        <v>99.40909090909089</v>
      </c>
      <c r="AE611" s="23">
        <f t="shared" si="797"/>
        <v>9.099472588410926</v>
      </c>
      <c r="AF611" s="22">
        <f t="shared" si="798"/>
        <v>11.0983454483082</v>
      </c>
      <c r="AG611" s="22">
        <f t="shared" si="799"/>
        <v>1.9988728598972738</v>
      </c>
    </row>
    <row r="612" spans="1:33" ht="12.75">
      <c r="A612" s="67">
        <v>20</v>
      </c>
      <c r="B612" s="21">
        <f t="shared" si="768"/>
        <v>0.6225589225589225</v>
      </c>
      <c r="C612" s="26" t="str">
        <f t="shared" si="769"/>
        <v>nc</v>
      </c>
      <c r="D612" s="25" t="str">
        <f t="shared" si="770"/>
        <v>nc</v>
      </c>
      <c r="E612" s="25" t="str">
        <f t="shared" si="771"/>
        <v>nc</v>
      </c>
      <c r="F612" s="27">
        <f t="shared" si="772"/>
        <v>12.426136363636362</v>
      </c>
      <c r="G612" s="26" t="str">
        <f t="shared" si="773"/>
        <v>nc</v>
      </c>
      <c r="H612" s="25" t="str">
        <f t="shared" si="774"/>
        <v>nc</v>
      </c>
      <c r="I612" s="25" t="str">
        <f t="shared" si="775"/>
        <v>nc</v>
      </c>
      <c r="J612" s="27">
        <f t="shared" si="776"/>
        <v>17.672727272727272</v>
      </c>
      <c r="K612" s="26" t="str">
        <f t="shared" si="777"/>
        <v>nc</v>
      </c>
      <c r="L612" s="25" t="str">
        <f t="shared" si="778"/>
        <v>nc</v>
      </c>
      <c r="M612" s="25" t="str">
        <f t="shared" si="779"/>
        <v>nc</v>
      </c>
      <c r="N612" s="27">
        <f t="shared" si="780"/>
        <v>24.852272727272723</v>
      </c>
      <c r="O612" s="26">
        <f t="shared" si="781"/>
        <v>11.122005398775</v>
      </c>
      <c r="P612" s="25">
        <f t="shared" si="782"/>
        <v>99.12613086280987</v>
      </c>
      <c r="Q612" s="25">
        <f t="shared" si="783"/>
        <v>88.00412546403487</v>
      </c>
      <c r="R612" s="27">
        <f t="shared" si="784"/>
        <v>36.14876033057851</v>
      </c>
      <c r="S612" s="26">
        <f t="shared" si="785"/>
        <v>12.913324549280984</v>
      </c>
      <c r="T612" s="25">
        <f t="shared" si="786"/>
        <v>44.32504628592797</v>
      </c>
      <c r="U612" s="25">
        <f t="shared" si="787"/>
        <v>31.41172173664698</v>
      </c>
      <c r="V612" s="27">
        <f t="shared" si="788"/>
        <v>49.704545454545446</v>
      </c>
      <c r="W612" s="26">
        <f t="shared" si="789"/>
        <v>14.294715595946496</v>
      </c>
      <c r="X612" s="25">
        <f t="shared" si="790"/>
        <v>33.28442891407839</v>
      </c>
      <c r="Y612" s="25">
        <f t="shared" si="791"/>
        <v>18.989713318131894</v>
      </c>
      <c r="Z612" s="27">
        <f t="shared" si="792"/>
        <v>72.29752066115702</v>
      </c>
      <c r="AA612" s="26">
        <f t="shared" si="793"/>
        <v>15.693734651382199</v>
      </c>
      <c r="AB612" s="25">
        <f t="shared" si="794"/>
        <v>27.56316479829706</v>
      </c>
      <c r="AC612" s="25">
        <f t="shared" si="795"/>
        <v>11.86943014691486</v>
      </c>
      <c r="AD612" s="27">
        <f t="shared" si="796"/>
        <v>99.40909090909089</v>
      </c>
      <c r="AE612" s="26">
        <f t="shared" si="797"/>
        <v>16.67279095049393</v>
      </c>
      <c r="AF612" s="25">
        <f t="shared" si="798"/>
        <v>24.98623300833332</v>
      </c>
      <c r="AG612" s="25">
        <f t="shared" si="799"/>
        <v>8.313442057839389</v>
      </c>
    </row>
    <row r="613" spans="1:33" ht="12.75">
      <c r="A613" s="67">
        <v>50</v>
      </c>
      <c r="B613" s="21">
        <f t="shared" si="768"/>
        <v>0.6225589225589225</v>
      </c>
      <c r="C613" s="23" t="str">
        <f t="shared" si="769"/>
        <v>nc</v>
      </c>
      <c r="D613" s="22" t="str">
        <f t="shared" si="770"/>
        <v>nc</v>
      </c>
      <c r="E613" s="22" t="str">
        <f t="shared" si="771"/>
        <v>nc</v>
      </c>
      <c r="F613" s="24">
        <f t="shared" si="772"/>
        <v>12.426136363636362</v>
      </c>
      <c r="G613" s="23" t="str">
        <f t="shared" si="773"/>
        <v>nc</v>
      </c>
      <c r="H613" s="22" t="str">
        <f t="shared" si="774"/>
        <v>nc</v>
      </c>
      <c r="I613" s="22" t="str">
        <f t="shared" si="775"/>
        <v>nc</v>
      </c>
      <c r="J613" s="24">
        <f t="shared" si="776"/>
        <v>17.672727272727272</v>
      </c>
      <c r="K613" s="23" t="str">
        <f t="shared" si="777"/>
        <v>nc</v>
      </c>
      <c r="L613" s="22" t="str">
        <f t="shared" si="778"/>
        <v>nc</v>
      </c>
      <c r="M613" s="22" t="str">
        <f t="shared" si="779"/>
        <v>nc</v>
      </c>
      <c r="N613" s="24">
        <f t="shared" si="780"/>
        <v>24.852272727272723</v>
      </c>
      <c r="O613" s="23">
        <f t="shared" si="781"/>
        <v>16.63688712050857</v>
      </c>
      <c r="P613" s="22" t="str">
        <f t="shared" si="782"/>
        <v>infini</v>
      </c>
      <c r="Q613" s="22" t="str">
        <f t="shared" si="783"/>
        <v>infini</v>
      </c>
      <c r="R613" s="24">
        <f t="shared" si="784"/>
        <v>36.14876033057851</v>
      </c>
      <c r="S613" s="23">
        <f t="shared" si="785"/>
        <v>21.019957137356723</v>
      </c>
      <c r="T613" s="22" t="str">
        <f t="shared" si="786"/>
        <v>infini</v>
      </c>
      <c r="U613" s="22" t="str">
        <f t="shared" si="787"/>
        <v>infini</v>
      </c>
      <c r="V613" s="24">
        <f t="shared" si="788"/>
        <v>49.704545454545446</v>
      </c>
      <c r="W613" s="23">
        <f t="shared" si="789"/>
        <v>24.966483038773735</v>
      </c>
      <c r="X613" s="22" t="str">
        <f t="shared" si="790"/>
        <v>infini</v>
      </c>
      <c r="Y613" s="22" t="str">
        <f t="shared" si="791"/>
        <v>infini</v>
      </c>
      <c r="Z613" s="24">
        <f t="shared" si="792"/>
        <v>72.29752066115702</v>
      </c>
      <c r="AA613" s="23">
        <f t="shared" si="793"/>
        <v>29.59725404607455</v>
      </c>
      <c r="AB613" s="22">
        <f t="shared" si="794"/>
        <v>160.9507205249334</v>
      </c>
      <c r="AC613" s="22">
        <f t="shared" si="795"/>
        <v>131.35346647885885</v>
      </c>
      <c r="AD613" s="24">
        <f t="shared" si="796"/>
        <v>99.40909090909089</v>
      </c>
      <c r="AE613" s="23">
        <f t="shared" si="797"/>
        <v>33.30352715874468</v>
      </c>
      <c r="AF613" s="22">
        <f t="shared" si="798"/>
        <v>100.26921849611763</v>
      </c>
      <c r="AG613" s="22">
        <f t="shared" si="799"/>
        <v>66.96569133737296</v>
      </c>
    </row>
    <row r="614" spans="1:33" ht="12.75">
      <c r="A614" s="67">
        <v>100</v>
      </c>
      <c r="B614" s="21">
        <f t="shared" si="768"/>
        <v>0.6225589225589225</v>
      </c>
      <c r="C614" s="26" t="str">
        <f t="shared" si="769"/>
        <v>nc</v>
      </c>
      <c r="D614" s="25" t="str">
        <f t="shared" si="770"/>
        <v>nc</v>
      </c>
      <c r="E614" s="25" t="str">
        <f t="shared" si="771"/>
        <v>nc</v>
      </c>
      <c r="F614" s="27">
        <f t="shared" si="772"/>
        <v>12.426136363636362</v>
      </c>
      <c r="G614" s="26" t="str">
        <f t="shared" si="773"/>
        <v>nc</v>
      </c>
      <c r="H614" s="25" t="str">
        <f t="shared" si="774"/>
        <v>nc</v>
      </c>
      <c r="I614" s="25" t="str">
        <f t="shared" si="775"/>
        <v>nc</v>
      </c>
      <c r="J614" s="27">
        <f t="shared" si="776"/>
        <v>17.672727272727272</v>
      </c>
      <c r="K614" s="26" t="str">
        <f t="shared" si="777"/>
        <v>nc</v>
      </c>
      <c r="L614" s="25" t="str">
        <f t="shared" si="778"/>
        <v>nc</v>
      </c>
      <c r="M614" s="25" t="str">
        <f t="shared" si="779"/>
        <v>nc</v>
      </c>
      <c r="N614" s="27">
        <f t="shared" si="780"/>
        <v>24.852272727272723</v>
      </c>
      <c r="O614" s="26">
        <f t="shared" si="781"/>
        <v>19.93120408167729</v>
      </c>
      <c r="P614" s="25" t="str">
        <f t="shared" si="782"/>
        <v>infini</v>
      </c>
      <c r="Q614" s="25" t="str">
        <f t="shared" si="783"/>
        <v>infini</v>
      </c>
      <c r="R614" s="27">
        <f t="shared" si="784"/>
        <v>36.14876033057851</v>
      </c>
      <c r="S614" s="26">
        <f t="shared" si="785"/>
        <v>26.58255865696211</v>
      </c>
      <c r="T614" s="25" t="str">
        <f t="shared" si="786"/>
        <v>infini</v>
      </c>
      <c r="U614" s="25" t="str">
        <f t="shared" si="787"/>
        <v>infini</v>
      </c>
      <c r="V614" s="27">
        <f t="shared" si="788"/>
        <v>49.704545454545446</v>
      </c>
      <c r="W614" s="26">
        <f t="shared" si="789"/>
        <v>33.23772863666649</v>
      </c>
      <c r="X614" s="25" t="str">
        <f t="shared" si="790"/>
        <v>infini</v>
      </c>
      <c r="Y614" s="25" t="str">
        <f t="shared" si="791"/>
        <v>infini</v>
      </c>
      <c r="Z614" s="27">
        <f t="shared" si="792"/>
        <v>72.29752066115702</v>
      </c>
      <c r="AA614" s="26">
        <f t="shared" si="793"/>
        <v>42.00034971484605</v>
      </c>
      <c r="AB614" s="25" t="str">
        <f t="shared" si="794"/>
        <v>infini</v>
      </c>
      <c r="AC614" s="25" t="str">
        <f t="shared" si="795"/>
        <v>infini</v>
      </c>
      <c r="AD614" s="27">
        <f t="shared" si="796"/>
        <v>99.40909090909089</v>
      </c>
      <c r="AE614" s="26">
        <f t="shared" si="797"/>
        <v>49.89236753998461</v>
      </c>
      <c r="AF614" s="25" t="str">
        <f t="shared" si="798"/>
        <v>infini</v>
      </c>
      <c r="AG614" s="25" t="str">
        <f t="shared" si="799"/>
        <v>infini</v>
      </c>
    </row>
    <row r="615" spans="1:33" ht="12.75">
      <c r="A615" s="67">
        <v>200</v>
      </c>
      <c r="B615" s="21">
        <f t="shared" si="768"/>
        <v>0.6225589225589225</v>
      </c>
      <c r="C615" s="23" t="str">
        <f t="shared" si="769"/>
        <v>nc</v>
      </c>
      <c r="D615" s="22" t="str">
        <f t="shared" si="770"/>
        <v>nc</v>
      </c>
      <c r="E615" s="22" t="str">
        <f t="shared" si="771"/>
        <v>nc</v>
      </c>
      <c r="F615" s="24">
        <f t="shared" si="772"/>
        <v>12.426136363636362</v>
      </c>
      <c r="G615" s="23" t="str">
        <f t="shared" si="773"/>
        <v>nc</v>
      </c>
      <c r="H615" s="22" t="str">
        <f t="shared" si="774"/>
        <v>nc</v>
      </c>
      <c r="I615" s="22" t="str">
        <f t="shared" si="775"/>
        <v>nc</v>
      </c>
      <c r="J615" s="24">
        <f t="shared" si="776"/>
        <v>17.672727272727272</v>
      </c>
      <c r="K615" s="23" t="str">
        <f t="shared" si="777"/>
        <v>nc</v>
      </c>
      <c r="L615" s="22" t="str">
        <f t="shared" si="778"/>
        <v>nc</v>
      </c>
      <c r="M615" s="22" t="str">
        <f t="shared" si="779"/>
        <v>nc</v>
      </c>
      <c r="N615" s="24">
        <f t="shared" si="780"/>
        <v>24.852272727272723</v>
      </c>
      <c r="O615" s="23">
        <f t="shared" si="781"/>
        <v>22.1213605961823</v>
      </c>
      <c r="P615" s="22" t="str">
        <f t="shared" si="782"/>
        <v>infini</v>
      </c>
      <c r="Q615" s="22" t="str">
        <f t="shared" si="783"/>
        <v>infini</v>
      </c>
      <c r="R615" s="24">
        <f t="shared" si="784"/>
        <v>36.14876033057851</v>
      </c>
      <c r="S615" s="23">
        <f t="shared" si="785"/>
        <v>30.636261356306655</v>
      </c>
      <c r="T615" s="22" t="str">
        <f t="shared" si="786"/>
        <v>infini</v>
      </c>
      <c r="U615" s="22" t="str">
        <f t="shared" si="787"/>
        <v>infini</v>
      </c>
      <c r="V615" s="24">
        <f t="shared" si="788"/>
        <v>49.704545454545446</v>
      </c>
      <c r="W615" s="23">
        <f t="shared" si="789"/>
        <v>39.83652997047689</v>
      </c>
      <c r="X615" s="22" t="str">
        <f t="shared" si="790"/>
        <v>infini</v>
      </c>
      <c r="Y615" s="22" t="str">
        <f t="shared" si="791"/>
        <v>infini</v>
      </c>
      <c r="Z615" s="24">
        <f t="shared" si="792"/>
        <v>72.29752066115702</v>
      </c>
      <c r="AA615" s="23">
        <f t="shared" si="793"/>
        <v>53.13346856412511</v>
      </c>
      <c r="AB615" s="22" t="str">
        <f t="shared" si="794"/>
        <v>infini</v>
      </c>
      <c r="AC615" s="22" t="str">
        <f t="shared" si="795"/>
        <v>infini</v>
      </c>
      <c r="AD615" s="24">
        <f t="shared" si="796"/>
        <v>99.40909090909089</v>
      </c>
      <c r="AE615" s="23">
        <f t="shared" si="797"/>
        <v>66.43947020978104</v>
      </c>
      <c r="AF615" s="22" t="str">
        <f t="shared" si="798"/>
        <v>infini</v>
      </c>
      <c r="AG615" s="22" t="str">
        <f t="shared" si="799"/>
        <v>infini</v>
      </c>
    </row>
    <row r="616" spans="1:33" ht="12.75">
      <c r="A616" s="29" t="s">
        <v>68</v>
      </c>
      <c r="C616" s="21" t="str">
        <f>IF(OR($C$187/$C$5&lt;2*$C$2,$C$2*1000&lt;$C$5),"nc",B615)</f>
        <v>nc</v>
      </c>
      <c r="D616" s="19" t="str">
        <f>IF(OR($C$187/$C$5&lt;2*$C$2,$C$2*1000&lt;$C$5),"nc","infini")</f>
        <v>nc</v>
      </c>
      <c r="E616" s="19" t="str">
        <f>IF(OR($C$187/$C$5&lt;2*$C$2,$C$2*1000&lt;$C$5),"nc","infini")</f>
        <v>nc</v>
      </c>
      <c r="G616" s="21" t="str">
        <f>IF(OR($C$187/$G$5&lt;2*$C$2,$C$2*1000&lt;$G$5),"nc",F615)</f>
        <v>nc</v>
      </c>
      <c r="H616" s="19" t="str">
        <f>IF(OR($C$187/$G$5&lt;2*$C$2,$C$2*1000&lt;$G$5),"nc","infini")</f>
        <v>nc</v>
      </c>
      <c r="I616" s="19" t="str">
        <f>IF(OR($C$187/$G$5&lt;2*$C$2,$C$2*1000&lt;$G$5),"nc","infini")</f>
        <v>nc</v>
      </c>
      <c r="K616" s="21" t="str">
        <f>IF(OR($C$187/$K$5&lt;2*$C$2,$C$2*1000&lt;$K$5),"nc",J615)</f>
        <v>nc</v>
      </c>
      <c r="L616" s="19" t="str">
        <f>IF(OR($C$187/$K$5&lt;2*$C$2,$C$2*1000&lt;$K$5),"nc","infini")</f>
        <v>nc</v>
      </c>
      <c r="M616" s="19" t="str">
        <f>IF(OR($C$187/$K$5&lt;2*$C$2,$C$2*1000&lt;$K$5),"nc","infini")</f>
        <v>nc</v>
      </c>
      <c r="O616" s="21">
        <f>IF(OR($C$187/$O$5&lt;2*$C$2,$C$2*1000&lt;$O$5),"nc",N615)</f>
        <v>24.852272727272723</v>
      </c>
      <c r="P616" s="19" t="str">
        <f>IF(OR($C$187/$O$5&lt;2*$C$2,$C$2*1000&lt;$O$5),"nc","infini")</f>
        <v>infini</v>
      </c>
      <c r="Q616" s="19" t="str">
        <f>IF(OR($C$187/$O$5&lt;2*$C$2,$C$2*1000&lt;$O$5),"nc","infini")</f>
        <v>infini</v>
      </c>
      <c r="S616" s="21">
        <f>IF(OR($C$187/$S$5&lt;2*$C$2,$C$2*1000&lt;$S$5),"nc",R615)</f>
        <v>36.14876033057851</v>
      </c>
      <c r="T616" s="19" t="str">
        <f>IF(OR($C$187/$S$5&lt;2*$C$2,$C$2*1000&lt;$S$5),"nc","infini")</f>
        <v>infini</v>
      </c>
      <c r="U616" s="19" t="str">
        <f>IF(OR($C$187/$S$5&lt;2*$C$2,$C$2*1000&lt;$S$5),"nc","infini")</f>
        <v>infini</v>
      </c>
      <c r="W616" s="21">
        <f>IF(OR($C$187/$W$5&lt;2*$C$2,$C$2*1000&lt;$W$5),"nc",V615)</f>
        <v>49.704545454545446</v>
      </c>
      <c r="X616" s="19" t="str">
        <f>IF(OR($C$187/$W$5&lt;2*$C$2,$C$2*1000&lt;$W$5),"nc","infini")</f>
        <v>infini</v>
      </c>
      <c r="Y616" s="19" t="str">
        <f>IF(OR($C$187/$W$5&lt;2*$C$2,$C$2*1000&lt;$W$5),"nc","infini")</f>
        <v>infini</v>
      </c>
      <c r="AA616" s="21">
        <f>IF(OR($C$187/$AA$5&lt;2*$C$2,$C$2*1000&lt;$AA$5),"nc",Z615)</f>
        <v>72.29752066115702</v>
      </c>
      <c r="AB616" s="19" t="str">
        <f>IF(OR($C$187/$AA$5&lt;2*$C$2,$C$2*1000&lt;$AA$5),"nc","infini")</f>
        <v>infini</v>
      </c>
      <c r="AC616" s="19" t="str">
        <f>IF(OR($C$187/$AA$5&lt;2*$C$2,$C$2*1000&lt;$AA$5),"nc","infini")</f>
        <v>infini</v>
      </c>
      <c r="AE616" s="21">
        <f>IF(OR($C$187/$AE$5&lt;2*$C$2,$C$2*1000&lt;$AE$5),"nc",AD615)</f>
        <v>99.40909090909089</v>
      </c>
      <c r="AF616" s="19" t="str">
        <f>IF(OR($C$187/$AE$5&lt;2*$C$2,$C$2*1000&lt;$AE$5),"nc","infini")</f>
        <v>infini</v>
      </c>
      <c r="AG616" s="19" t="str">
        <f>IF(OR($C$187/$AE$5&lt;2*$C$2,$C$2*1000&lt;$AE$5),"nc","infini")</f>
        <v>infini</v>
      </c>
    </row>
    <row r="619" spans="1:7" ht="26.25">
      <c r="A619" s="57" t="s">
        <v>61</v>
      </c>
      <c r="C619" s="58">
        <f>Résultats!L40</f>
        <v>221</v>
      </c>
      <c r="D619" s="59" t="s">
        <v>60</v>
      </c>
      <c r="F619" s="60" t="s">
        <v>116</v>
      </c>
      <c r="G619" s="28"/>
    </row>
    <row r="620" ht="12.75">
      <c r="A620" s="57"/>
    </row>
    <row r="621" spans="1:31" ht="12.75">
      <c r="A621" s="57" t="s">
        <v>62</v>
      </c>
      <c r="C621" s="61">
        <v>90</v>
      </c>
      <c r="G621" s="61">
        <v>64</v>
      </c>
      <c r="K621" s="61">
        <v>45</v>
      </c>
      <c r="O621" s="61">
        <v>32</v>
      </c>
      <c r="S621" s="61">
        <v>22</v>
      </c>
      <c r="W621" s="61">
        <v>16</v>
      </c>
      <c r="AA621" s="61">
        <v>11</v>
      </c>
      <c r="AE621" s="61">
        <v>8</v>
      </c>
    </row>
    <row r="622" spans="1:33" ht="240.75">
      <c r="A622" s="57" t="s">
        <v>63</v>
      </c>
      <c r="B622" s="62" t="s">
        <v>64</v>
      </c>
      <c r="C622" s="62" t="s">
        <v>65</v>
      </c>
      <c r="D622" s="63" t="s">
        <v>66</v>
      </c>
      <c r="E622" s="63" t="s">
        <v>67</v>
      </c>
      <c r="F622" s="64" t="s">
        <v>64</v>
      </c>
      <c r="G622" s="62" t="s">
        <v>65</v>
      </c>
      <c r="H622" s="63" t="s">
        <v>66</v>
      </c>
      <c r="I622" s="63" t="s">
        <v>67</v>
      </c>
      <c r="J622" s="64" t="s">
        <v>64</v>
      </c>
      <c r="K622" s="62" t="s">
        <v>65</v>
      </c>
      <c r="L622" s="63" t="s">
        <v>66</v>
      </c>
      <c r="M622" s="63" t="s">
        <v>67</v>
      </c>
      <c r="N622" s="64" t="s">
        <v>64</v>
      </c>
      <c r="O622" s="62" t="s">
        <v>65</v>
      </c>
      <c r="P622" s="63" t="s">
        <v>66</v>
      </c>
      <c r="Q622" s="63" t="s">
        <v>67</v>
      </c>
      <c r="R622" s="64" t="s">
        <v>64</v>
      </c>
      <c r="S622" s="62" t="s">
        <v>65</v>
      </c>
      <c r="T622" s="63" t="s">
        <v>66</v>
      </c>
      <c r="U622" s="63" t="s">
        <v>67</v>
      </c>
      <c r="V622" s="64" t="s">
        <v>64</v>
      </c>
      <c r="W622" s="62" t="s">
        <v>65</v>
      </c>
      <c r="X622" s="63" t="s">
        <v>66</v>
      </c>
      <c r="Y622" s="63" t="s">
        <v>67</v>
      </c>
      <c r="Z622" s="64" t="s">
        <v>64</v>
      </c>
      <c r="AA622" s="62" t="s">
        <v>65</v>
      </c>
      <c r="AB622" s="63" t="s">
        <v>66</v>
      </c>
      <c r="AC622" s="63" t="s">
        <v>67</v>
      </c>
      <c r="AD622" s="64" t="s">
        <v>64</v>
      </c>
      <c r="AE622" s="62" t="s">
        <v>65</v>
      </c>
      <c r="AF622" s="63" t="s">
        <v>66</v>
      </c>
      <c r="AG622" s="63" t="s">
        <v>67</v>
      </c>
    </row>
    <row r="623" spans="1:33" ht="12.75">
      <c r="A623" s="65">
        <v>0.5</v>
      </c>
      <c r="B623" s="21">
        <f aca="true" t="shared" si="800" ref="B623:B639">($C$3*($C$3/C$5))/$C$2/1000</f>
        <v>0.6225589225589225</v>
      </c>
      <c r="C623" s="23" t="str">
        <f aca="true" t="shared" si="801" ref="C623:C639">IF(OR($C$619/$C$5&lt;2*$C$2,$C$2*1000&lt;$C$5),"nc",($B623*$A623)/($B623+($A623-$C$619/1000)))</f>
        <v>nc</v>
      </c>
      <c r="D623" s="22" t="str">
        <f aca="true" t="shared" si="802" ref="D623:D639">IF(OR($C$619/$C$5&lt;2*$C$2,$C$2*1000&lt;$C$5),"nc",IF(($B623*$A623)/($B623-($A623-$C$619/1000))&lt;=0,"infini",($B623*$A623)/($B623-($A623-$C$619/1000))))</f>
        <v>nc</v>
      </c>
      <c r="E623" s="22" t="str">
        <f aca="true" t="shared" si="803" ref="E623:E639">IF(OR(C623="nc",D623="nc"),"nc",IF(D623="infini","infini",D623-C623))</f>
        <v>nc</v>
      </c>
      <c r="F623" s="24">
        <f aca="true" t="shared" si="804" ref="F623:F639">($C$619*($C$619/G$5))/$C$2/1000</f>
        <v>23.125473484848484</v>
      </c>
      <c r="G623" s="23" t="str">
        <f aca="true" t="shared" si="805" ref="G623:G639">IF(OR($C$619/$G$5&lt;2*$C$2,$C$2*1000&lt;$G$5),"nc",($F623*$A623)/($F623+($A623-$C$619/1000)))</f>
        <v>nc</v>
      </c>
      <c r="H623" s="22" t="str">
        <f aca="true" t="shared" si="806" ref="H623:H639">IF(OR($C$619/$G$5&lt;2*$C$2,$C$2*1000&lt;$G$5),"nc",IF(($F623*$A623)/($F623-($A623-$C$619/1000))&lt;=0,"infini",($F623*$A623)/($F623-($A623-$C$619/1000))))</f>
        <v>nc</v>
      </c>
      <c r="I623" s="22" t="str">
        <f aca="true" t="shared" si="807" ref="I623:I639">IF(OR($C$619/$G$5&lt;2*$C$2,$C$2*1000&lt;$G$5),"nc",IF(H623="infini","infini",H623-G623))</f>
        <v>nc</v>
      </c>
      <c r="J623" s="24">
        <f aca="true" t="shared" si="808" ref="J623:J639">($C$619*($C$619/K$5))/$C$2/1000</f>
        <v>32.889562289562285</v>
      </c>
      <c r="K623" s="23" t="str">
        <f aca="true" t="shared" si="809" ref="K623:K639">IF(OR($C$619/$K$5&lt;2*$C$2,$C$2*1000&lt;$K$5),"nc",($J623*$A623)/($J623+($A623-$C$619/1000)))</f>
        <v>nc</v>
      </c>
      <c r="L623" s="22" t="str">
        <f aca="true" t="shared" si="810" ref="L623:L639">IF(OR($C$619/$K$5&lt;2*$C$2,$C$2*1000&lt;$K$5),"nc",IF(($J623*$A623)/($J623-($A623-$C$619/1000))&lt;=0,"infini",($J623*$A623)/($J623-($A623-$C$619/1000))))</f>
        <v>nc</v>
      </c>
      <c r="M623" s="22" t="str">
        <f aca="true" t="shared" si="811" ref="M623:M639">IF(OR($C$619/$K$5&lt;2*$C$2,$C$2*1000&lt;$K$5),"nc",IF(L623="infini","infini",L623-K623))</f>
        <v>nc</v>
      </c>
      <c r="N623" s="24">
        <f aca="true" t="shared" si="812" ref="N623:N639">($C$619*($C$619/O$5))/$C$2/1000</f>
        <v>46.25094696969697</v>
      </c>
      <c r="O623" s="23">
        <f aca="true" t="shared" si="813" ref="O623:O639">IF(OR($C$619/$O$5&lt;2*$C$2,$C$2*1000&lt;$O$5),"nc",($N623*$A623)/($N623+($A623-$C$619/1000)))</f>
        <v>0.4970019308190733</v>
      </c>
      <c r="P623" s="22">
        <f aca="true" t="shared" si="814" ref="P623:P639">IF(OR($C$619/$O$5&lt;2*$C$2,$C$2*1000&lt;$O$5),"nc",IF(($N623*$A623)/($N623-($A623-$C$619/1000))&lt;=0,"infini",($N623*$A623)/($N623-($A623-$C$619/1000))))</f>
        <v>0.5030344592560319</v>
      </c>
      <c r="Q623" s="22">
        <f aca="true" t="shared" si="815" ref="Q623:Q639">IF(OR($C$619/$O$5&lt;2*$C$2,$C$2*1000&lt;$O$5),"nc",IF(P623="infini","infini",P623-O623))</f>
        <v>0.006032528436958562</v>
      </c>
      <c r="R623" s="24">
        <f aca="true" t="shared" si="816" ref="R623:R639">($C$619*($C$619/S$5))/$C$2/1000</f>
        <v>67.27410468319559</v>
      </c>
      <c r="S623" s="23">
        <f aca="true" t="shared" si="817" ref="S623:S639">IF(OR($C$619/$S$5&lt;2*$C$2,$C$2*1000&lt;$S$5),"nc",($R623*$A623)/($R623+($A623-$C$619/1000)))</f>
        <v>0.49793495797633264</v>
      </c>
      <c r="T623" s="22">
        <f aca="true" t="shared" si="818" ref="T623:T639">IF(OR($C$619/$S$5&lt;2*$C$2,$C$2*1000&lt;$S$5),"nc",IF(($R623*$A623)/($R623-($A623-$C$619/1000))&lt;=0,"infini",($R623*$A623)/($R623-($A623-$C$619/1000))))</f>
        <v>0.5020822416900408</v>
      </c>
      <c r="U623" s="22">
        <f aca="true" t="shared" si="819" ref="U623:U639">IF(OR($C$619/$S$5&lt;2*$C$2,$C$2*1000&lt;$S$5),"nc",IF(T623="infini","infini",T623-S623))</f>
        <v>0.00414728371370815</v>
      </c>
      <c r="V623" s="24">
        <f aca="true" t="shared" si="820" ref="V623:V639">($C$619*($C$619/W$5))/$C$2/1000</f>
        <v>92.50189393939394</v>
      </c>
      <c r="W623" s="23">
        <f aca="true" t="shared" si="821" ref="W623:W639">IF(OR($C$619/$W$5&lt;2*$C$2,$C$2*1000&lt;$W$5),"nc",($V623*$A623)/($V623+($A623-$C$619/1000)))</f>
        <v>0.49849645768566186</v>
      </c>
      <c r="X623" s="22">
        <f aca="true" t="shared" si="822" ref="X623:X639">IF(OR($C$619/$W$5&lt;2*$C$2,$C$2*1000&lt;$W$5),"nc",IF(($V623*$A623)/($V623-($A623-$C$619/1000))&lt;=0,"infini",($V623*$A623)/($V623-($A623-$C$619/1000))))</f>
        <v>0.5015126395848266</v>
      </c>
      <c r="Y623" s="22">
        <f aca="true" t="shared" si="823" ref="Y623:Y639">IF(OR($C$619/$W$5&lt;2*$C$2,$C$2*1000&lt;$W$5),"nc",IF(X623="infini","infini",X623-W623))</f>
        <v>0.0030161818991647493</v>
      </c>
      <c r="Z623" s="24">
        <f aca="true" t="shared" si="824" ref="Z623:Z639">($C$619*($C$619/AA$5))/$C$2/1000</f>
        <v>134.54820936639118</v>
      </c>
      <c r="AA623" s="23">
        <f aca="true" t="shared" si="825" ref="AA623:AA639">IF(OR($C$619/$AA$5&lt;2*$C$2,$C$2*1000&lt;$AA$5),"nc",($Z623*$A623)/($Z623+($A623-$C$619/1000)))</f>
        <v>0.4989653423766941</v>
      </c>
      <c r="AB623" s="22">
        <f aca="true" t="shared" si="826" ref="AB623:AB639">IF(OR($C$619/$AA$5&lt;2*$C$2,$C$2*1000&lt;$AA$5),"nc",IF(($Z623*$A623)/($Z623-($A623-$C$619/1000))&lt;=0,"infini",($Z623*$A623)/($Z623-($A623-$C$619/1000))))</f>
        <v>0.5010389574844322</v>
      </c>
      <c r="AC623" s="22">
        <f aca="true" t="shared" si="827" ref="AC623:AC639">IF(OR($C$619/$AA$5&lt;2*$C$2,$C$2*1000&lt;$AA$5),"nc",IF(AB623="infini","infini",AB623-AA623))</f>
        <v>0.0020736151077380693</v>
      </c>
      <c r="AD623" s="24">
        <f aca="true" t="shared" si="828" ref="AD623:AD639">($C$619*($C$619/AE$5))/$C$2/1000</f>
        <v>185.00378787878788</v>
      </c>
      <c r="AE623" s="23">
        <f aca="true" t="shared" si="829" ref="AE623:AE639">IF(OR($C$619/$AE$5&lt;2*$C$2,$C$2*1000&lt;$AE$5),"nc",($AD623*$A623)/($AD623+($A623-$C$619/1000)))</f>
        <v>0.4992470968210428</v>
      </c>
      <c r="AF623" s="22">
        <f aca="true" t="shared" si="830" ref="AF623:AF639">IF(OR($C$619/$AE$5&lt;2*$C$2,$C$2*1000&lt;$AE$5),"nc",IF(($AD623*$A623)/($AD623-($A623-$C$619/1000))&lt;=0,"infini",($AD623*$A623)/($AD623-($A623-$C$619/1000))))</f>
        <v>0.5007551774810619</v>
      </c>
      <c r="AG623" s="22">
        <f aca="true" t="shared" si="831" ref="AG623:AG639">IF(OR($C$619/$AE$5&lt;2*$C$2,$C$2*1000&lt;$AE$5),"nc",IF(AF623="infini","infini",AF623-AE623))</f>
        <v>0.0015080806600191177</v>
      </c>
    </row>
    <row r="624" spans="1:33" ht="12.75">
      <c r="A624" s="67">
        <v>0.75</v>
      </c>
      <c r="B624" s="21">
        <f t="shared" si="800"/>
        <v>0.6225589225589225</v>
      </c>
      <c r="C624" s="26" t="str">
        <f t="shared" si="801"/>
        <v>nc</v>
      </c>
      <c r="D624" s="25" t="str">
        <f t="shared" si="802"/>
        <v>nc</v>
      </c>
      <c r="E624" s="25" t="str">
        <f t="shared" si="803"/>
        <v>nc</v>
      </c>
      <c r="F624" s="27">
        <f t="shared" si="804"/>
        <v>23.125473484848484</v>
      </c>
      <c r="G624" s="26" t="str">
        <f t="shared" si="805"/>
        <v>nc</v>
      </c>
      <c r="H624" s="25" t="str">
        <f t="shared" si="806"/>
        <v>nc</v>
      </c>
      <c r="I624" s="25" t="str">
        <f t="shared" si="807"/>
        <v>nc</v>
      </c>
      <c r="J624" s="27">
        <f t="shared" si="808"/>
        <v>32.889562289562285</v>
      </c>
      <c r="K624" s="26" t="str">
        <f t="shared" si="809"/>
        <v>nc</v>
      </c>
      <c r="L624" s="25" t="str">
        <f t="shared" si="810"/>
        <v>nc</v>
      </c>
      <c r="M624" s="25" t="str">
        <f t="shared" si="811"/>
        <v>nc</v>
      </c>
      <c r="N624" s="27">
        <f t="shared" si="812"/>
        <v>46.25094696969697</v>
      </c>
      <c r="O624" s="26">
        <f t="shared" si="813"/>
        <v>0.7415188018435119</v>
      </c>
      <c r="P624" s="25">
        <f t="shared" si="814"/>
        <v>0.7586774519961487</v>
      </c>
      <c r="Q624" s="25">
        <f t="shared" si="815"/>
        <v>0.017158650152636734</v>
      </c>
      <c r="R624" s="27">
        <f t="shared" si="816"/>
        <v>67.27410468319559</v>
      </c>
      <c r="S624" s="26">
        <f t="shared" si="817"/>
        <v>0.7441484980392302</v>
      </c>
      <c r="T624" s="25">
        <f t="shared" si="818"/>
        <v>0.75594425616505</v>
      </c>
      <c r="U624" s="25">
        <f t="shared" si="819"/>
        <v>0.011795758125819789</v>
      </c>
      <c r="V624" s="27">
        <f t="shared" si="820"/>
        <v>92.50189393939394</v>
      </c>
      <c r="W624" s="26">
        <f t="shared" si="821"/>
        <v>0.7457352876748828</v>
      </c>
      <c r="X624" s="25">
        <f t="shared" si="822"/>
        <v>0.7543137709710585</v>
      </c>
      <c r="Y624" s="25">
        <f t="shared" si="823"/>
        <v>0.00857848329617561</v>
      </c>
      <c r="Z624" s="27">
        <f t="shared" si="824"/>
        <v>134.54820936639118</v>
      </c>
      <c r="AA624" s="26">
        <f t="shared" si="825"/>
        <v>0.7470627909633236</v>
      </c>
      <c r="AB624" s="25">
        <f t="shared" si="826"/>
        <v>0.7529603965123786</v>
      </c>
      <c r="AC624" s="25">
        <f t="shared" si="827"/>
        <v>0.005897605549054941</v>
      </c>
      <c r="AD624" s="27">
        <f t="shared" si="828"/>
        <v>185.00378787878788</v>
      </c>
      <c r="AE624" s="26">
        <f t="shared" si="829"/>
        <v>0.747861563961087</v>
      </c>
      <c r="AF624" s="25">
        <f t="shared" si="830"/>
        <v>0.7521507003995619</v>
      </c>
      <c r="AG624" s="25">
        <f t="shared" si="831"/>
        <v>0.004289136438474839</v>
      </c>
    </row>
    <row r="625" spans="1:33" ht="12.75">
      <c r="A625" s="67">
        <v>1</v>
      </c>
      <c r="B625" s="21">
        <f t="shared" si="800"/>
        <v>0.6225589225589225</v>
      </c>
      <c r="C625" s="23" t="str">
        <f t="shared" si="801"/>
        <v>nc</v>
      </c>
      <c r="D625" s="22" t="str">
        <f t="shared" si="802"/>
        <v>nc</v>
      </c>
      <c r="E625" s="22" t="str">
        <f t="shared" si="803"/>
        <v>nc</v>
      </c>
      <c r="F625" s="24">
        <f t="shared" si="804"/>
        <v>23.125473484848484</v>
      </c>
      <c r="G625" s="23" t="str">
        <f t="shared" si="805"/>
        <v>nc</v>
      </c>
      <c r="H625" s="22" t="str">
        <f t="shared" si="806"/>
        <v>nc</v>
      </c>
      <c r="I625" s="22" t="str">
        <f t="shared" si="807"/>
        <v>nc</v>
      </c>
      <c r="J625" s="24">
        <f t="shared" si="808"/>
        <v>32.889562289562285</v>
      </c>
      <c r="K625" s="23" t="str">
        <f t="shared" si="809"/>
        <v>nc</v>
      </c>
      <c r="L625" s="22" t="str">
        <f t="shared" si="810"/>
        <v>nc</v>
      </c>
      <c r="M625" s="22" t="str">
        <f t="shared" si="811"/>
        <v>nc</v>
      </c>
      <c r="N625" s="24">
        <f t="shared" si="812"/>
        <v>46.25094696969697</v>
      </c>
      <c r="O625" s="23">
        <f t="shared" si="813"/>
        <v>0.9834360859368619</v>
      </c>
      <c r="P625" s="22">
        <f t="shared" si="814"/>
        <v>1.0171314415131407</v>
      </c>
      <c r="Q625" s="22">
        <f t="shared" si="815"/>
        <v>0.033695355576278785</v>
      </c>
      <c r="R625" s="24">
        <f t="shared" si="816"/>
        <v>67.27410468319559</v>
      </c>
      <c r="S625" s="23">
        <f t="shared" si="817"/>
        <v>0.9885530571510817</v>
      </c>
      <c r="T625" s="22">
        <f t="shared" si="818"/>
        <v>1.0117151481106978</v>
      </c>
      <c r="U625" s="22">
        <f t="shared" si="819"/>
        <v>0.02316209095961619</v>
      </c>
      <c r="V625" s="24">
        <f t="shared" si="820"/>
        <v>92.50189393939394</v>
      </c>
      <c r="W625" s="23">
        <f t="shared" si="821"/>
        <v>0.9916488793460092</v>
      </c>
      <c r="X625" s="22">
        <f t="shared" si="822"/>
        <v>1.008492972327222</v>
      </c>
      <c r="Y625" s="22">
        <f t="shared" si="823"/>
        <v>0.01684409298121281</v>
      </c>
      <c r="Z625" s="24">
        <f t="shared" si="824"/>
        <v>134.54820936639118</v>
      </c>
      <c r="AA625" s="23">
        <f t="shared" si="825"/>
        <v>0.9942435818809291</v>
      </c>
      <c r="AB625" s="22">
        <f t="shared" si="826"/>
        <v>1.0058234626913756</v>
      </c>
      <c r="AC625" s="22">
        <f t="shared" si="827"/>
        <v>0.011579880810446475</v>
      </c>
      <c r="AD625" s="24">
        <f t="shared" si="828"/>
        <v>185.00378787878788</v>
      </c>
      <c r="AE625" s="23">
        <f t="shared" si="829"/>
        <v>0.9958069312615319</v>
      </c>
      <c r="AF625" s="22">
        <f t="shared" si="830"/>
        <v>1.0042285297704483</v>
      </c>
      <c r="AG625" s="22">
        <f t="shared" si="831"/>
        <v>0.008421598508916439</v>
      </c>
    </row>
    <row r="626" spans="1:33" ht="12.75">
      <c r="A626" s="67">
        <v>1.25</v>
      </c>
      <c r="B626" s="21">
        <f t="shared" si="800"/>
        <v>0.6225589225589225</v>
      </c>
      <c r="C626" s="26" t="str">
        <f t="shared" si="801"/>
        <v>nc</v>
      </c>
      <c r="D626" s="25" t="str">
        <f t="shared" si="802"/>
        <v>nc</v>
      </c>
      <c r="E626" s="25" t="str">
        <f t="shared" si="803"/>
        <v>nc</v>
      </c>
      <c r="F626" s="27">
        <f t="shared" si="804"/>
        <v>23.125473484848484</v>
      </c>
      <c r="G626" s="26" t="str">
        <f t="shared" si="805"/>
        <v>nc</v>
      </c>
      <c r="H626" s="25" t="str">
        <f t="shared" si="806"/>
        <v>nc</v>
      </c>
      <c r="I626" s="25" t="str">
        <f t="shared" si="807"/>
        <v>nc</v>
      </c>
      <c r="J626" s="27">
        <f t="shared" si="808"/>
        <v>32.889562289562285</v>
      </c>
      <c r="K626" s="26" t="str">
        <f t="shared" si="809"/>
        <v>nc</v>
      </c>
      <c r="L626" s="25" t="str">
        <f t="shared" si="810"/>
        <v>nc</v>
      </c>
      <c r="M626" s="25" t="str">
        <f t="shared" si="811"/>
        <v>nc</v>
      </c>
      <c r="N626" s="27">
        <f t="shared" si="812"/>
        <v>46.25094696969697</v>
      </c>
      <c r="O626" s="26">
        <f t="shared" si="813"/>
        <v>1.2227950202477091</v>
      </c>
      <c r="P626" s="25">
        <f t="shared" si="814"/>
        <v>1.2784430478161832</v>
      </c>
      <c r="Q626" s="25">
        <f t="shared" si="815"/>
        <v>0.05564802756847409</v>
      </c>
      <c r="R626" s="27">
        <f t="shared" si="816"/>
        <v>67.27410468319559</v>
      </c>
      <c r="S626" s="26">
        <f t="shared" si="817"/>
        <v>1.2311684987678686</v>
      </c>
      <c r="T626" s="25">
        <f t="shared" si="818"/>
        <v>1.2694165290575241</v>
      </c>
      <c r="U626" s="25">
        <f t="shared" si="819"/>
        <v>0.03824803028965551</v>
      </c>
      <c r="V626" s="27">
        <f t="shared" si="820"/>
        <v>92.50189393939394</v>
      </c>
      <c r="W626" s="26">
        <f t="shared" si="821"/>
        <v>1.2362478594416786</v>
      </c>
      <c r="X626" s="25">
        <f t="shared" si="822"/>
        <v>1.2640615426560375</v>
      </c>
      <c r="Y626" s="25">
        <f t="shared" si="823"/>
        <v>0.027813683214358953</v>
      </c>
      <c r="Z626" s="27">
        <f t="shared" si="824"/>
        <v>134.54820936639118</v>
      </c>
      <c r="AA626" s="26">
        <f t="shared" si="825"/>
        <v>1.2405127859910143</v>
      </c>
      <c r="AB626" s="25">
        <f t="shared" si="826"/>
        <v>1.2596334453005213</v>
      </c>
      <c r="AC626" s="25">
        <f t="shared" si="827"/>
        <v>0.019120659309507015</v>
      </c>
      <c r="AD626" s="27">
        <f t="shared" si="828"/>
        <v>185.00378787878788</v>
      </c>
      <c r="AE626" s="26">
        <f t="shared" si="829"/>
        <v>1.243085896230088</v>
      </c>
      <c r="AF626" s="25">
        <f t="shared" si="830"/>
        <v>1.2569914471152832</v>
      </c>
      <c r="AG626" s="25">
        <f t="shared" si="831"/>
        <v>0.013905550885195295</v>
      </c>
    </row>
    <row r="627" spans="1:33" ht="12.75">
      <c r="A627" s="67">
        <v>1.5</v>
      </c>
      <c r="B627" s="21">
        <f t="shared" si="800"/>
        <v>0.6225589225589225</v>
      </c>
      <c r="C627" s="23" t="str">
        <f t="shared" si="801"/>
        <v>nc</v>
      </c>
      <c r="D627" s="22" t="str">
        <f t="shared" si="802"/>
        <v>nc</v>
      </c>
      <c r="E627" s="22" t="str">
        <f t="shared" si="803"/>
        <v>nc</v>
      </c>
      <c r="F627" s="24">
        <f t="shared" si="804"/>
        <v>23.125473484848484</v>
      </c>
      <c r="G627" s="23" t="str">
        <f t="shared" si="805"/>
        <v>nc</v>
      </c>
      <c r="H627" s="22" t="str">
        <f t="shared" si="806"/>
        <v>nc</v>
      </c>
      <c r="I627" s="22" t="str">
        <f t="shared" si="807"/>
        <v>nc</v>
      </c>
      <c r="J627" s="24">
        <f t="shared" si="808"/>
        <v>32.889562289562285</v>
      </c>
      <c r="K627" s="23" t="str">
        <f t="shared" si="809"/>
        <v>nc</v>
      </c>
      <c r="L627" s="22" t="str">
        <f t="shared" si="810"/>
        <v>nc</v>
      </c>
      <c r="M627" s="22" t="str">
        <f t="shared" si="811"/>
        <v>nc</v>
      </c>
      <c r="N627" s="24">
        <f t="shared" si="812"/>
        <v>46.25094696969697</v>
      </c>
      <c r="O627" s="23">
        <f t="shared" si="813"/>
        <v>1.4596359743211338</v>
      </c>
      <c r="P627" s="22">
        <f t="shared" si="814"/>
        <v>1.5426599275609019</v>
      </c>
      <c r="Q627" s="22">
        <f t="shared" si="815"/>
        <v>0.08302395323976808</v>
      </c>
      <c r="R627" s="24">
        <f t="shared" si="816"/>
        <v>67.27410468319559</v>
      </c>
      <c r="S627" s="23">
        <f t="shared" si="817"/>
        <v>1.4720143965927444</v>
      </c>
      <c r="T627" s="22">
        <f t="shared" si="818"/>
        <v>1.5290703380077901</v>
      </c>
      <c r="U627" s="22">
        <f t="shared" si="819"/>
        <v>0.057055941415045774</v>
      </c>
      <c r="V627" s="24">
        <f t="shared" si="820"/>
        <v>92.50189393939394</v>
      </c>
      <c r="W627" s="23">
        <f t="shared" si="821"/>
        <v>1.4795427413899485</v>
      </c>
      <c r="X627" s="22">
        <f t="shared" si="822"/>
        <v>1.521030904821706</v>
      </c>
      <c r="Y627" s="22">
        <f t="shared" si="823"/>
        <v>0.04148816343175765</v>
      </c>
      <c r="Z627" s="24">
        <f t="shared" si="824"/>
        <v>134.54820936639118</v>
      </c>
      <c r="AA627" s="23">
        <f t="shared" si="825"/>
        <v>1.4858754368219045</v>
      </c>
      <c r="AB627" s="22">
        <f t="shared" si="826"/>
        <v>1.5143956733075945</v>
      </c>
      <c r="AC627" s="22">
        <f t="shared" si="827"/>
        <v>0.02852023648569002</v>
      </c>
      <c r="AD627" s="24">
        <f t="shared" si="828"/>
        <v>185.00378787878788</v>
      </c>
      <c r="AE627" s="23">
        <f t="shared" si="829"/>
        <v>1.4897011418937516</v>
      </c>
      <c r="AF627" s="22">
        <f t="shared" si="830"/>
        <v>1.5104422490952376</v>
      </c>
      <c r="AG627" s="22">
        <f t="shared" si="831"/>
        <v>0.02074110720148603</v>
      </c>
    </row>
    <row r="628" spans="1:33" ht="12.75">
      <c r="A628" s="67">
        <v>1.75</v>
      </c>
      <c r="B628" s="21">
        <f t="shared" si="800"/>
        <v>0.6225589225589225</v>
      </c>
      <c r="C628" s="26" t="str">
        <f t="shared" si="801"/>
        <v>nc</v>
      </c>
      <c r="D628" s="25" t="str">
        <f t="shared" si="802"/>
        <v>nc</v>
      </c>
      <c r="E628" s="25" t="str">
        <f t="shared" si="803"/>
        <v>nc</v>
      </c>
      <c r="F628" s="27">
        <f t="shared" si="804"/>
        <v>23.125473484848484</v>
      </c>
      <c r="G628" s="26" t="str">
        <f t="shared" si="805"/>
        <v>nc</v>
      </c>
      <c r="H628" s="25" t="str">
        <f t="shared" si="806"/>
        <v>nc</v>
      </c>
      <c r="I628" s="25" t="str">
        <f t="shared" si="807"/>
        <v>nc</v>
      </c>
      <c r="J628" s="27">
        <f t="shared" si="808"/>
        <v>32.889562289562285</v>
      </c>
      <c r="K628" s="26" t="str">
        <f t="shared" si="809"/>
        <v>nc</v>
      </c>
      <c r="L628" s="25" t="str">
        <f t="shared" si="810"/>
        <v>nc</v>
      </c>
      <c r="M628" s="25" t="str">
        <f t="shared" si="811"/>
        <v>nc</v>
      </c>
      <c r="N628" s="27">
        <f t="shared" si="812"/>
        <v>46.25094696969697</v>
      </c>
      <c r="O628" s="26">
        <f t="shared" si="813"/>
        <v>1.6939984727966104</v>
      </c>
      <c r="P628" s="25">
        <f t="shared" si="814"/>
        <v>1.8098308030241403</v>
      </c>
      <c r="Q628" s="25">
        <f t="shared" si="815"/>
        <v>0.11583233022752992</v>
      </c>
      <c r="R628" s="27">
        <f t="shared" si="816"/>
        <v>67.27410468319559</v>
      </c>
      <c r="S628" s="26">
        <f t="shared" si="817"/>
        <v>1.7111100398402006</v>
      </c>
      <c r="T628" s="25">
        <f t="shared" si="818"/>
        <v>1.7906988476616408</v>
      </c>
      <c r="U628" s="25">
        <f t="shared" si="819"/>
        <v>0.07958880782144018</v>
      </c>
      <c r="V628" s="27">
        <f t="shared" si="820"/>
        <v>92.50189393939394</v>
      </c>
      <c r="W628" s="26">
        <f t="shared" si="821"/>
        <v>1.7215439268106436</v>
      </c>
      <c r="X628" s="25">
        <f t="shared" si="822"/>
        <v>1.7794126072518102</v>
      </c>
      <c r="Y628" s="25">
        <f t="shared" si="823"/>
        <v>0.05786868044116655</v>
      </c>
      <c r="Z628" s="27">
        <f t="shared" si="824"/>
        <v>134.54820936639118</v>
      </c>
      <c r="AA628" s="26">
        <f t="shared" si="825"/>
        <v>1.7303365309116867</v>
      </c>
      <c r="AB628" s="25">
        <f t="shared" si="826"/>
        <v>1.7701155157420148</v>
      </c>
      <c r="AC628" s="25">
        <f t="shared" si="827"/>
        <v>0.039778984830328046</v>
      </c>
      <c r="AD628" s="27">
        <f t="shared" si="828"/>
        <v>185.00378787878788</v>
      </c>
      <c r="AE628" s="26">
        <f t="shared" si="829"/>
        <v>1.735655336895845</v>
      </c>
      <c r="AF628" s="25">
        <f t="shared" si="830"/>
        <v>1.7645837476142372</v>
      </c>
      <c r="AG628" s="25">
        <f t="shared" si="831"/>
        <v>0.02892841071839225</v>
      </c>
    </row>
    <row r="629" spans="1:33" ht="12.75">
      <c r="A629" s="67">
        <v>2</v>
      </c>
      <c r="B629" s="21">
        <f t="shared" si="800"/>
        <v>0.6225589225589225</v>
      </c>
      <c r="C629" s="23" t="str">
        <f t="shared" si="801"/>
        <v>nc</v>
      </c>
      <c r="D629" s="22" t="str">
        <f t="shared" si="802"/>
        <v>nc</v>
      </c>
      <c r="E629" s="22" t="str">
        <f t="shared" si="803"/>
        <v>nc</v>
      </c>
      <c r="F629" s="24">
        <f t="shared" si="804"/>
        <v>23.125473484848484</v>
      </c>
      <c r="G629" s="23" t="str">
        <f t="shared" si="805"/>
        <v>nc</v>
      </c>
      <c r="H629" s="22" t="str">
        <f t="shared" si="806"/>
        <v>nc</v>
      </c>
      <c r="I629" s="22" t="str">
        <f t="shared" si="807"/>
        <v>nc</v>
      </c>
      <c r="J629" s="24">
        <f t="shared" si="808"/>
        <v>32.889562289562285</v>
      </c>
      <c r="K629" s="23" t="str">
        <f t="shared" si="809"/>
        <v>nc</v>
      </c>
      <c r="L629" s="22" t="str">
        <f t="shared" si="810"/>
        <v>nc</v>
      </c>
      <c r="M629" s="22" t="str">
        <f t="shared" si="811"/>
        <v>nc</v>
      </c>
      <c r="N629" s="24">
        <f t="shared" si="812"/>
        <v>46.25094696969697</v>
      </c>
      <c r="O629" s="23">
        <f t="shared" si="813"/>
        <v>1.9259212173970377</v>
      </c>
      <c r="P629" s="22">
        <f t="shared" si="814"/>
        <v>2.0800054920560234</v>
      </c>
      <c r="Q629" s="22">
        <f t="shared" si="815"/>
        <v>0.15408427465898566</v>
      </c>
      <c r="R629" s="24">
        <f t="shared" si="816"/>
        <v>67.27410468319559</v>
      </c>
      <c r="S629" s="23">
        <f t="shared" si="817"/>
        <v>1.948474438385884</v>
      </c>
      <c r="T629" s="22">
        <f t="shared" si="818"/>
        <v>2.054324670785859</v>
      </c>
      <c r="U629" s="22">
        <f t="shared" si="819"/>
        <v>0.10585023239997504</v>
      </c>
      <c r="V629" s="24">
        <f t="shared" si="820"/>
        <v>92.50189393939394</v>
      </c>
      <c r="W629" s="23">
        <f t="shared" si="821"/>
        <v>1.9622617069977384</v>
      </c>
      <c r="X629" s="22">
        <f t="shared" si="822"/>
        <v>2.0392183256673544</v>
      </c>
      <c r="Y629" s="22">
        <f t="shared" si="823"/>
        <v>0.076956618669616</v>
      </c>
      <c r="Z629" s="24">
        <f t="shared" si="824"/>
        <v>134.54820936639118</v>
      </c>
      <c r="AA629" s="23">
        <f t="shared" si="825"/>
        <v>1.9739010281473777</v>
      </c>
      <c r="AB629" s="22">
        <f t="shared" si="826"/>
        <v>2.0267983820720157</v>
      </c>
      <c r="AC629" s="22">
        <f t="shared" si="827"/>
        <v>0.05289735392463801</v>
      </c>
      <c r="AD629" s="24">
        <f t="shared" si="828"/>
        <v>185.00378787878788</v>
      </c>
      <c r="AE629" s="23">
        <f t="shared" si="829"/>
        <v>1.9809511355922744</v>
      </c>
      <c r="AF629" s="22">
        <f t="shared" si="830"/>
        <v>2.019418769922953</v>
      </c>
      <c r="AG629" s="22">
        <f t="shared" si="831"/>
        <v>0.03846763433067846</v>
      </c>
    </row>
    <row r="630" spans="1:33" ht="12.75">
      <c r="A630" s="67">
        <v>2.25</v>
      </c>
      <c r="B630" s="21">
        <f t="shared" si="800"/>
        <v>0.6225589225589225</v>
      </c>
      <c r="C630" s="26" t="str">
        <f t="shared" si="801"/>
        <v>nc</v>
      </c>
      <c r="D630" s="25" t="str">
        <f t="shared" si="802"/>
        <v>nc</v>
      </c>
      <c r="E630" s="25" t="str">
        <f t="shared" si="803"/>
        <v>nc</v>
      </c>
      <c r="F630" s="27">
        <f t="shared" si="804"/>
        <v>23.125473484848484</v>
      </c>
      <c r="G630" s="26" t="str">
        <f t="shared" si="805"/>
        <v>nc</v>
      </c>
      <c r="H630" s="25" t="str">
        <f t="shared" si="806"/>
        <v>nc</v>
      </c>
      <c r="I630" s="25" t="str">
        <f t="shared" si="807"/>
        <v>nc</v>
      </c>
      <c r="J630" s="27">
        <f t="shared" si="808"/>
        <v>32.889562289562285</v>
      </c>
      <c r="K630" s="26" t="str">
        <f t="shared" si="809"/>
        <v>nc</v>
      </c>
      <c r="L630" s="25" t="str">
        <f t="shared" si="810"/>
        <v>nc</v>
      </c>
      <c r="M630" s="25" t="str">
        <f t="shared" si="811"/>
        <v>nc</v>
      </c>
      <c r="N630" s="27">
        <f t="shared" si="812"/>
        <v>46.25094696969697</v>
      </c>
      <c r="O630" s="26">
        <f t="shared" si="813"/>
        <v>2.155442108234597</v>
      </c>
      <c r="P630" s="25">
        <f t="shared" si="814"/>
        <v>2.3532349390479874</v>
      </c>
      <c r="Q630" s="25">
        <f t="shared" si="815"/>
        <v>0.19779283081339027</v>
      </c>
      <c r="R630" s="27">
        <f t="shared" si="816"/>
        <v>67.27410468319559</v>
      </c>
      <c r="S630" s="26">
        <f t="shared" si="817"/>
        <v>2.1841263278049508</v>
      </c>
      <c r="T630" s="25">
        <f t="shared" si="818"/>
        <v>2.319970766729045</v>
      </c>
      <c r="U630" s="25">
        <f t="shared" si="819"/>
        <v>0.13584443892409404</v>
      </c>
      <c r="V630" s="27">
        <f t="shared" si="820"/>
        <v>92.50189393939394</v>
      </c>
      <c r="W630" s="26">
        <f t="shared" si="821"/>
        <v>2.2017062643782164</v>
      </c>
      <c r="X630" s="25">
        <f t="shared" si="822"/>
        <v>2.300459864841487</v>
      </c>
      <c r="Y630" s="25">
        <f t="shared" si="823"/>
        <v>0.09875360046327053</v>
      </c>
      <c r="Z630" s="27">
        <f t="shared" si="824"/>
        <v>134.54820936639118</v>
      </c>
      <c r="AA630" s="26">
        <f t="shared" si="825"/>
        <v>2.216573852100368</v>
      </c>
      <c r="AB630" s="25">
        <f t="shared" si="826"/>
        <v>2.2844497225860887</v>
      </c>
      <c r="AC630" s="25">
        <f t="shared" si="827"/>
        <v>0.06787587048572075</v>
      </c>
      <c r="AD630" s="27">
        <f t="shared" si="828"/>
        <v>185.00378787878788</v>
      </c>
      <c r="AE630" s="26">
        <f t="shared" si="829"/>
        <v>2.2255911781470177</v>
      </c>
      <c r="AF630" s="25">
        <f t="shared" si="830"/>
        <v>2.2749501587236396</v>
      </c>
      <c r="AG630" s="25">
        <f t="shared" si="831"/>
        <v>0.049358980576621914</v>
      </c>
    </row>
    <row r="631" spans="1:33" ht="12.75">
      <c r="A631" s="67">
        <v>2.75</v>
      </c>
      <c r="B631" s="21">
        <f t="shared" si="800"/>
        <v>0.6225589225589225</v>
      </c>
      <c r="C631" s="23" t="str">
        <f t="shared" si="801"/>
        <v>nc</v>
      </c>
      <c r="D631" s="22" t="str">
        <f t="shared" si="802"/>
        <v>nc</v>
      </c>
      <c r="E631" s="22" t="str">
        <f t="shared" si="803"/>
        <v>nc</v>
      </c>
      <c r="F631" s="24">
        <f t="shared" si="804"/>
        <v>23.125473484848484</v>
      </c>
      <c r="G631" s="23" t="str">
        <f t="shared" si="805"/>
        <v>nc</v>
      </c>
      <c r="H631" s="22" t="str">
        <f t="shared" si="806"/>
        <v>nc</v>
      </c>
      <c r="I631" s="22" t="str">
        <f t="shared" si="807"/>
        <v>nc</v>
      </c>
      <c r="J631" s="24">
        <f t="shared" si="808"/>
        <v>32.889562289562285</v>
      </c>
      <c r="K631" s="23" t="str">
        <f t="shared" si="809"/>
        <v>nc</v>
      </c>
      <c r="L631" s="22" t="str">
        <f t="shared" si="810"/>
        <v>nc</v>
      </c>
      <c r="M631" s="22" t="str">
        <f t="shared" si="811"/>
        <v>nc</v>
      </c>
      <c r="N631" s="24">
        <f t="shared" si="812"/>
        <v>46.25094696969697</v>
      </c>
      <c r="O631" s="23">
        <f t="shared" si="813"/>
        <v>2.6074260442652712</v>
      </c>
      <c r="P631" s="22">
        <f t="shared" si="814"/>
        <v>2.909067710429735</v>
      </c>
      <c r="Q631" s="22">
        <f t="shared" si="815"/>
        <v>0.30164166616446364</v>
      </c>
      <c r="R631" s="24">
        <f t="shared" si="816"/>
        <v>67.27410468319559</v>
      </c>
      <c r="S631" s="23">
        <f t="shared" si="817"/>
        <v>2.650366179533641</v>
      </c>
      <c r="T631" s="22">
        <f t="shared" si="818"/>
        <v>2.857417387523432</v>
      </c>
      <c r="U631" s="22">
        <f t="shared" si="819"/>
        <v>0.20705120798979104</v>
      </c>
      <c r="V631" s="24">
        <f t="shared" si="820"/>
        <v>92.50189393939394</v>
      </c>
      <c r="W631" s="23">
        <f t="shared" si="821"/>
        <v>2.676815904684266</v>
      </c>
      <c r="X631" s="22">
        <f t="shared" si="822"/>
        <v>2.8272982805764224</v>
      </c>
      <c r="Y631" s="22">
        <f t="shared" si="823"/>
        <v>0.1504823758921563</v>
      </c>
      <c r="Z631" s="24">
        <f t="shared" si="824"/>
        <v>134.54820936639118</v>
      </c>
      <c r="AA631" s="23">
        <f t="shared" si="825"/>
        <v>2.6992639948526325</v>
      </c>
      <c r="AB631" s="22">
        <f t="shared" si="826"/>
        <v>2.802679833740699</v>
      </c>
      <c r="AC631" s="22">
        <f t="shared" si="827"/>
        <v>0.1034158388880666</v>
      </c>
      <c r="AD631" s="24">
        <f t="shared" si="828"/>
        <v>185.00378787878788</v>
      </c>
      <c r="AE631" s="23">
        <f t="shared" si="829"/>
        <v>2.7129144850952933</v>
      </c>
      <c r="AF631" s="22">
        <f t="shared" si="830"/>
        <v>2.788113484502965</v>
      </c>
      <c r="AG631" s="22">
        <f t="shared" si="831"/>
        <v>0.07519899940767161</v>
      </c>
    </row>
    <row r="632" spans="1:33" ht="12.75">
      <c r="A632" s="67">
        <v>3</v>
      </c>
      <c r="B632" s="21">
        <f t="shared" si="800"/>
        <v>0.6225589225589225</v>
      </c>
      <c r="C632" s="26" t="str">
        <f t="shared" si="801"/>
        <v>nc</v>
      </c>
      <c r="D632" s="25" t="str">
        <f t="shared" si="802"/>
        <v>nc</v>
      </c>
      <c r="E632" s="25" t="str">
        <f t="shared" si="803"/>
        <v>nc</v>
      </c>
      <c r="F632" s="27">
        <f t="shared" si="804"/>
        <v>23.125473484848484</v>
      </c>
      <c r="G632" s="26" t="str">
        <f t="shared" si="805"/>
        <v>nc</v>
      </c>
      <c r="H632" s="25" t="str">
        <f t="shared" si="806"/>
        <v>nc</v>
      </c>
      <c r="I632" s="25" t="str">
        <f t="shared" si="807"/>
        <v>nc</v>
      </c>
      <c r="J632" s="27">
        <f t="shared" si="808"/>
        <v>32.889562289562285</v>
      </c>
      <c r="K632" s="26" t="str">
        <f t="shared" si="809"/>
        <v>nc</v>
      </c>
      <c r="L632" s="25" t="str">
        <f t="shared" si="810"/>
        <v>nc</v>
      </c>
      <c r="M632" s="25" t="str">
        <f t="shared" si="811"/>
        <v>nc</v>
      </c>
      <c r="N632" s="27">
        <f t="shared" si="812"/>
        <v>46.25094696969697</v>
      </c>
      <c r="O632" s="26">
        <f t="shared" si="813"/>
        <v>2.8299610643031556</v>
      </c>
      <c r="P632" s="25">
        <f t="shared" si="814"/>
        <v>3.1917788500664916</v>
      </c>
      <c r="Q632" s="25">
        <f t="shared" si="815"/>
        <v>0.361817785763336</v>
      </c>
      <c r="R632" s="27">
        <f t="shared" si="816"/>
        <v>67.27410468319559</v>
      </c>
      <c r="S632" s="26">
        <f t="shared" si="817"/>
        <v>2.8809902853313525</v>
      </c>
      <c r="T632" s="25">
        <f t="shared" si="818"/>
        <v>3.129265624747055</v>
      </c>
      <c r="U632" s="25">
        <f t="shared" si="819"/>
        <v>0.24827533941570268</v>
      </c>
      <c r="V632" s="27">
        <f t="shared" si="820"/>
        <v>92.50189393939394</v>
      </c>
      <c r="W632" s="26">
        <f t="shared" si="821"/>
        <v>2.9125008209379</v>
      </c>
      <c r="X632" s="25">
        <f t="shared" si="822"/>
        <v>3.092919428185536</v>
      </c>
      <c r="Y632" s="25">
        <f t="shared" si="823"/>
        <v>0.18041860724763614</v>
      </c>
      <c r="Z632" s="27">
        <f t="shared" si="824"/>
        <v>134.54820936639118</v>
      </c>
      <c r="AA632" s="26">
        <f t="shared" si="825"/>
        <v>2.9392909821843336</v>
      </c>
      <c r="AB632" s="25">
        <f t="shared" si="826"/>
        <v>3.063269712553397</v>
      </c>
      <c r="AC632" s="25">
        <f t="shared" si="827"/>
        <v>0.1239787303690636</v>
      </c>
      <c r="AD632" s="27">
        <f t="shared" si="828"/>
        <v>185.00378787878788</v>
      </c>
      <c r="AE632" s="26">
        <f t="shared" si="829"/>
        <v>2.9556029597058626</v>
      </c>
      <c r="AF632" s="25">
        <f t="shared" si="830"/>
        <v>3.045751185099722</v>
      </c>
      <c r="AG632" s="25">
        <f t="shared" si="831"/>
        <v>0.09014822539385925</v>
      </c>
    </row>
    <row r="633" spans="1:33" ht="12.75">
      <c r="A633" s="67">
        <v>4</v>
      </c>
      <c r="B633" s="21">
        <f t="shared" si="800"/>
        <v>0.6225589225589225</v>
      </c>
      <c r="C633" s="23" t="str">
        <f t="shared" si="801"/>
        <v>nc</v>
      </c>
      <c r="D633" s="22" t="str">
        <f t="shared" si="802"/>
        <v>nc</v>
      </c>
      <c r="E633" s="22" t="str">
        <f t="shared" si="803"/>
        <v>nc</v>
      </c>
      <c r="F633" s="24">
        <f t="shared" si="804"/>
        <v>23.125473484848484</v>
      </c>
      <c r="G633" s="23" t="str">
        <f t="shared" si="805"/>
        <v>nc</v>
      </c>
      <c r="H633" s="22" t="str">
        <f t="shared" si="806"/>
        <v>nc</v>
      </c>
      <c r="I633" s="22" t="str">
        <f t="shared" si="807"/>
        <v>nc</v>
      </c>
      <c r="J633" s="24">
        <f t="shared" si="808"/>
        <v>32.889562289562285</v>
      </c>
      <c r="K633" s="23" t="str">
        <f t="shared" si="809"/>
        <v>nc</v>
      </c>
      <c r="L633" s="22" t="str">
        <f t="shared" si="810"/>
        <v>nc</v>
      </c>
      <c r="M633" s="22" t="str">
        <f t="shared" si="811"/>
        <v>nc</v>
      </c>
      <c r="N633" s="24">
        <f t="shared" si="812"/>
        <v>46.25094696969697</v>
      </c>
      <c r="O633" s="23">
        <f t="shared" si="813"/>
        <v>3.6978609629717236</v>
      </c>
      <c r="P633" s="22">
        <f t="shared" si="814"/>
        <v>4.355905511249225</v>
      </c>
      <c r="Q633" s="22">
        <f t="shared" si="815"/>
        <v>0.6580445482775015</v>
      </c>
      <c r="R633" s="24">
        <f t="shared" si="816"/>
        <v>67.27410468319559</v>
      </c>
      <c r="S633" s="23">
        <f t="shared" si="817"/>
        <v>3.787257712841716</v>
      </c>
      <c r="T633" s="22">
        <f t="shared" si="818"/>
        <v>4.238065596953028</v>
      </c>
      <c r="U633" s="22">
        <f t="shared" si="819"/>
        <v>0.4508078841113119</v>
      </c>
      <c r="V633" s="24">
        <f t="shared" si="820"/>
        <v>92.50189393939394</v>
      </c>
      <c r="W633" s="23">
        <f t="shared" si="821"/>
        <v>3.8430010422471246</v>
      </c>
      <c r="X633" s="22">
        <f t="shared" si="822"/>
        <v>4.170373162200115</v>
      </c>
      <c r="Y633" s="22">
        <f t="shared" si="823"/>
        <v>0.32737211995299065</v>
      </c>
      <c r="Z633" s="24">
        <f t="shared" si="824"/>
        <v>134.54820936639118</v>
      </c>
      <c r="AA633" s="23">
        <f t="shared" si="825"/>
        <v>3.8907228731842496</v>
      </c>
      <c r="AB633" s="22">
        <f t="shared" si="826"/>
        <v>4.115592960095428</v>
      </c>
      <c r="AC633" s="22">
        <f t="shared" si="827"/>
        <v>0.22487008691117882</v>
      </c>
      <c r="AD633" s="24">
        <f t="shared" si="828"/>
        <v>185.00378787878788</v>
      </c>
      <c r="AE633" s="23">
        <f t="shared" si="829"/>
        <v>3.919929140946337</v>
      </c>
      <c r="AF633" s="22">
        <f t="shared" si="830"/>
        <v>4.083410223165003</v>
      </c>
      <c r="AG633" s="22">
        <f t="shared" si="831"/>
        <v>0.16348108221866564</v>
      </c>
    </row>
    <row r="634" spans="1:33" ht="12.75">
      <c r="A634" s="67">
        <v>5</v>
      </c>
      <c r="B634" s="21">
        <f t="shared" si="800"/>
        <v>0.6225589225589225</v>
      </c>
      <c r="C634" s="26" t="str">
        <f t="shared" si="801"/>
        <v>nc</v>
      </c>
      <c r="D634" s="25" t="str">
        <f t="shared" si="802"/>
        <v>nc</v>
      </c>
      <c r="E634" s="25" t="str">
        <f t="shared" si="803"/>
        <v>nc</v>
      </c>
      <c r="F634" s="27">
        <f t="shared" si="804"/>
        <v>23.125473484848484</v>
      </c>
      <c r="G634" s="26" t="str">
        <f t="shared" si="805"/>
        <v>nc</v>
      </c>
      <c r="H634" s="25" t="str">
        <f t="shared" si="806"/>
        <v>nc</v>
      </c>
      <c r="I634" s="25" t="str">
        <f t="shared" si="807"/>
        <v>nc</v>
      </c>
      <c r="J634" s="27">
        <f t="shared" si="808"/>
        <v>32.889562289562285</v>
      </c>
      <c r="K634" s="26" t="str">
        <f t="shared" si="809"/>
        <v>nc</v>
      </c>
      <c r="L634" s="25" t="str">
        <f t="shared" si="810"/>
        <v>nc</v>
      </c>
      <c r="M634" s="25" t="str">
        <f t="shared" si="811"/>
        <v>nc</v>
      </c>
      <c r="N634" s="27">
        <f t="shared" si="812"/>
        <v>46.25094696969697</v>
      </c>
      <c r="O634" s="26">
        <f t="shared" si="813"/>
        <v>4.531745545136672</v>
      </c>
      <c r="P634" s="25">
        <f t="shared" si="814"/>
        <v>5.576172611752705</v>
      </c>
      <c r="Q634" s="25">
        <f t="shared" si="815"/>
        <v>1.0444270666160334</v>
      </c>
      <c r="R634" s="27">
        <f t="shared" si="816"/>
        <v>67.27410468319559</v>
      </c>
      <c r="S634" s="26">
        <f t="shared" si="817"/>
        <v>4.668369598991439</v>
      </c>
      <c r="T634" s="25">
        <f t="shared" si="818"/>
        <v>5.382349947585976</v>
      </c>
      <c r="U634" s="25">
        <f t="shared" si="819"/>
        <v>0.7139803485945375</v>
      </c>
      <c r="V634" s="27">
        <f t="shared" si="820"/>
        <v>92.50189393939394</v>
      </c>
      <c r="W634" s="26">
        <f t="shared" si="821"/>
        <v>4.7543710894054225</v>
      </c>
      <c r="X634" s="25">
        <f t="shared" si="822"/>
        <v>5.272391834411079</v>
      </c>
      <c r="Y634" s="25">
        <f t="shared" si="823"/>
        <v>0.5180207450056562</v>
      </c>
      <c r="Z634" s="27">
        <f t="shared" si="824"/>
        <v>134.54820936639118</v>
      </c>
      <c r="AA634" s="26">
        <f t="shared" si="825"/>
        <v>4.828497246814418</v>
      </c>
      <c r="AB634" s="25">
        <f t="shared" si="826"/>
        <v>5.184134588756988</v>
      </c>
      <c r="AC634" s="25">
        <f t="shared" si="827"/>
        <v>0.35563734194257</v>
      </c>
      <c r="AD634" s="27">
        <f t="shared" si="828"/>
        <v>185.00378787878788</v>
      </c>
      <c r="AE634" s="26">
        <f t="shared" si="829"/>
        <v>4.874092902380265</v>
      </c>
      <c r="AF634" s="25">
        <f t="shared" si="830"/>
        <v>5.132584425712133</v>
      </c>
      <c r="AG634" s="25">
        <f t="shared" si="831"/>
        <v>0.25849152333186787</v>
      </c>
    </row>
    <row r="635" spans="1:33" ht="12.75">
      <c r="A635" s="67">
        <v>10</v>
      </c>
      <c r="B635" s="21">
        <f t="shared" si="800"/>
        <v>0.6225589225589225</v>
      </c>
      <c r="C635" s="23" t="str">
        <f t="shared" si="801"/>
        <v>nc</v>
      </c>
      <c r="D635" s="22" t="str">
        <f t="shared" si="802"/>
        <v>nc</v>
      </c>
      <c r="E635" s="22" t="str">
        <f t="shared" si="803"/>
        <v>nc</v>
      </c>
      <c r="F635" s="24">
        <f t="shared" si="804"/>
        <v>23.125473484848484</v>
      </c>
      <c r="G635" s="23" t="str">
        <f t="shared" si="805"/>
        <v>nc</v>
      </c>
      <c r="H635" s="22" t="str">
        <f t="shared" si="806"/>
        <v>nc</v>
      </c>
      <c r="I635" s="22" t="str">
        <f t="shared" si="807"/>
        <v>nc</v>
      </c>
      <c r="J635" s="24">
        <f t="shared" si="808"/>
        <v>32.889562289562285</v>
      </c>
      <c r="K635" s="23" t="str">
        <f t="shared" si="809"/>
        <v>nc</v>
      </c>
      <c r="L635" s="22" t="str">
        <f t="shared" si="810"/>
        <v>nc</v>
      </c>
      <c r="M635" s="22" t="str">
        <f t="shared" si="811"/>
        <v>nc</v>
      </c>
      <c r="N635" s="24">
        <f t="shared" si="812"/>
        <v>46.25094696969697</v>
      </c>
      <c r="O635" s="23">
        <f t="shared" si="813"/>
        <v>8.254683338306775</v>
      </c>
      <c r="P635" s="22">
        <f t="shared" si="814"/>
        <v>12.681238818460928</v>
      </c>
      <c r="Q635" s="22">
        <f t="shared" si="815"/>
        <v>4.426555480154153</v>
      </c>
      <c r="R635" s="24">
        <f t="shared" si="816"/>
        <v>67.27410468319559</v>
      </c>
      <c r="S635" s="23">
        <f t="shared" si="817"/>
        <v>8.730875278782545</v>
      </c>
      <c r="T635" s="22">
        <f t="shared" si="818"/>
        <v>11.700840454832349</v>
      </c>
      <c r="U635" s="22">
        <f t="shared" si="819"/>
        <v>2.9699651760498043</v>
      </c>
      <c r="V635" s="24">
        <f t="shared" si="820"/>
        <v>92.50189393939394</v>
      </c>
      <c r="W635" s="23">
        <f t="shared" si="821"/>
        <v>9.043907456871223</v>
      </c>
      <c r="X635" s="22">
        <f t="shared" si="822"/>
        <v>11.18213949419667</v>
      </c>
      <c r="Y635" s="22">
        <f t="shared" si="823"/>
        <v>2.138232037325448</v>
      </c>
      <c r="Z635" s="24">
        <f t="shared" si="824"/>
        <v>134.54820936639118</v>
      </c>
      <c r="AA635" s="23">
        <f t="shared" si="825"/>
        <v>9.322442383322544</v>
      </c>
      <c r="AB635" s="22">
        <f t="shared" si="826"/>
        <v>10.78376708882425</v>
      </c>
      <c r="AC635" s="22">
        <f t="shared" si="827"/>
        <v>1.4613247055017062</v>
      </c>
      <c r="AD635" s="24">
        <f t="shared" si="828"/>
        <v>185.00378787878788</v>
      </c>
      <c r="AE635" s="23">
        <f t="shared" si="829"/>
        <v>9.497953586839232</v>
      </c>
      <c r="AF635" s="22">
        <f t="shared" si="830"/>
        <v>10.558083140997416</v>
      </c>
      <c r="AG635" s="22">
        <f t="shared" si="831"/>
        <v>1.060129554158184</v>
      </c>
    </row>
    <row r="636" spans="1:33" ht="12.75">
      <c r="A636" s="67">
        <v>20</v>
      </c>
      <c r="B636" s="21">
        <f t="shared" si="800"/>
        <v>0.6225589225589225</v>
      </c>
      <c r="C636" s="26" t="str">
        <f t="shared" si="801"/>
        <v>nc</v>
      </c>
      <c r="D636" s="25" t="str">
        <f t="shared" si="802"/>
        <v>nc</v>
      </c>
      <c r="E636" s="25" t="str">
        <f t="shared" si="803"/>
        <v>nc</v>
      </c>
      <c r="F636" s="27">
        <f t="shared" si="804"/>
        <v>23.125473484848484</v>
      </c>
      <c r="G636" s="26" t="str">
        <f t="shared" si="805"/>
        <v>nc</v>
      </c>
      <c r="H636" s="25" t="str">
        <f t="shared" si="806"/>
        <v>nc</v>
      </c>
      <c r="I636" s="25" t="str">
        <f t="shared" si="807"/>
        <v>nc</v>
      </c>
      <c r="J636" s="27">
        <f t="shared" si="808"/>
        <v>32.889562289562285</v>
      </c>
      <c r="K636" s="26" t="str">
        <f t="shared" si="809"/>
        <v>nc</v>
      </c>
      <c r="L636" s="25" t="str">
        <f t="shared" si="810"/>
        <v>nc</v>
      </c>
      <c r="M636" s="25" t="str">
        <f t="shared" si="811"/>
        <v>nc</v>
      </c>
      <c r="N636" s="27">
        <f t="shared" si="812"/>
        <v>46.25094696969697</v>
      </c>
      <c r="O636" s="26">
        <f t="shared" si="813"/>
        <v>14.009081967284589</v>
      </c>
      <c r="P636" s="25">
        <f t="shared" si="814"/>
        <v>34.94336629084477</v>
      </c>
      <c r="Q636" s="25">
        <f t="shared" si="815"/>
        <v>20.934284323560185</v>
      </c>
      <c r="R636" s="27">
        <f t="shared" si="816"/>
        <v>67.27410468319559</v>
      </c>
      <c r="S636" s="26">
        <f t="shared" si="817"/>
        <v>15.455877174747549</v>
      </c>
      <c r="T636" s="25">
        <f t="shared" si="818"/>
        <v>28.328858366322567</v>
      </c>
      <c r="U636" s="25">
        <f t="shared" si="819"/>
        <v>12.872981191575018</v>
      </c>
      <c r="V636" s="27">
        <f t="shared" si="820"/>
        <v>92.50189393939394</v>
      </c>
      <c r="W636" s="26">
        <f t="shared" si="821"/>
        <v>16.476871655354625</v>
      </c>
      <c r="X636" s="25">
        <f t="shared" si="822"/>
        <v>25.439552506390488</v>
      </c>
      <c r="Y636" s="25">
        <f t="shared" si="823"/>
        <v>8.962680851035863</v>
      </c>
      <c r="Z636" s="27">
        <f t="shared" si="824"/>
        <v>134.54820936639118</v>
      </c>
      <c r="AA636" s="26">
        <f t="shared" si="825"/>
        <v>17.436744941970368</v>
      </c>
      <c r="AB636" s="25">
        <f t="shared" si="826"/>
        <v>23.44674327011475</v>
      </c>
      <c r="AC636" s="25">
        <f t="shared" si="827"/>
        <v>6.009998328144384</v>
      </c>
      <c r="AD636" s="27">
        <f t="shared" si="828"/>
        <v>185.00378787878788</v>
      </c>
      <c r="AE636" s="26">
        <f t="shared" si="829"/>
        <v>18.06829468385719</v>
      </c>
      <c r="AF636" s="25">
        <f t="shared" si="830"/>
        <v>22.394192815004278</v>
      </c>
      <c r="AG636" s="25">
        <f t="shared" si="831"/>
        <v>4.325898131147088</v>
      </c>
    </row>
    <row r="637" spans="1:33" ht="12.75">
      <c r="A637" s="67">
        <v>50</v>
      </c>
      <c r="B637" s="21">
        <f t="shared" si="800"/>
        <v>0.6225589225589225</v>
      </c>
      <c r="C637" s="23" t="str">
        <f t="shared" si="801"/>
        <v>nc</v>
      </c>
      <c r="D637" s="22" t="str">
        <f t="shared" si="802"/>
        <v>nc</v>
      </c>
      <c r="E637" s="22" t="str">
        <f t="shared" si="803"/>
        <v>nc</v>
      </c>
      <c r="F637" s="24">
        <f t="shared" si="804"/>
        <v>23.125473484848484</v>
      </c>
      <c r="G637" s="23" t="str">
        <f t="shared" si="805"/>
        <v>nc</v>
      </c>
      <c r="H637" s="22" t="str">
        <f t="shared" si="806"/>
        <v>nc</v>
      </c>
      <c r="I637" s="22" t="str">
        <f t="shared" si="807"/>
        <v>nc</v>
      </c>
      <c r="J637" s="24">
        <f t="shared" si="808"/>
        <v>32.889562289562285</v>
      </c>
      <c r="K637" s="23" t="str">
        <f t="shared" si="809"/>
        <v>nc</v>
      </c>
      <c r="L637" s="22" t="str">
        <f t="shared" si="810"/>
        <v>nc</v>
      </c>
      <c r="M637" s="22" t="str">
        <f t="shared" si="811"/>
        <v>nc</v>
      </c>
      <c r="N637" s="24">
        <f t="shared" si="812"/>
        <v>46.25094696969697</v>
      </c>
      <c r="O637" s="23">
        <f t="shared" si="813"/>
        <v>24.081522706813445</v>
      </c>
      <c r="P637" s="22" t="str">
        <f t="shared" si="814"/>
        <v>infini</v>
      </c>
      <c r="Q637" s="22" t="str">
        <f t="shared" si="815"/>
        <v>infini</v>
      </c>
      <c r="R637" s="24">
        <f t="shared" si="816"/>
        <v>67.27410468319559</v>
      </c>
      <c r="S637" s="23">
        <f t="shared" si="817"/>
        <v>28.736574252034178</v>
      </c>
      <c r="T637" s="22">
        <f t="shared" si="818"/>
        <v>192.26551055682958</v>
      </c>
      <c r="U637" s="22">
        <f t="shared" si="819"/>
        <v>163.5289363047954</v>
      </c>
      <c r="V637" s="24">
        <f t="shared" si="820"/>
        <v>92.50189393939394</v>
      </c>
      <c r="W637" s="23">
        <f t="shared" si="821"/>
        <v>32.506786884118156</v>
      </c>
      <c r="X637" s="22">
        <f t="shared" si="822"/>
        <v>108.25799168780064</v>
      </c>
      <c r="Y637" s="22">
        <f t="shared" si="823"/>
        <v>75.75120480368248</v>
      </c>
      <c r="Z637" s="24">
        <f t="shared" si="824"/>
        <v>134.54820936639118</v>
      </c>
      <c r="AA637" s="23">
        <f t="shared" si="825"/>
        <v>36.49711017404566</v>
      </c>
      <c r="AB637" s="22">
        <f t="shared" si="826"/>
        <v>79.36148654215012</v>
      </c>
      <c r="AC637" s="22">
        <f t="shared" si="827"/>
        <v>42.86437636810446</v>
      </c>
      <c r="AD637" s="24">
        <f t="shared" si="828"/>
        <v>185.00378787878788</v>
      </c>
      <c r="AE637" s="23">
        <f t="shared" si="829"/>
        <v>39.39892475727404</v>
      </c>
      <c r="AF637" s="22">
        <f t="shared" si="830"/>
        <v>68.40601888931069</v>
      </c>
      <c r="AG637" s="22">
        <f t="shared" si="831"/>
        <v>29.00709413203665</v>
      </c>
    </row>
    <row r="638" spans="1:33" ht="12.75">
      <c r="A638" s="67">
        <v>100</v>
      </c>
      <c r="B638" s="21">
        <f t="shared" si="800"/>
        <v>0.6225589225589225</v>
      </c>
      <c r="C638" s="26" t="str">
        <f t="shared" si="801"/>
        <v>nc</v>
      </c>
      <c r="D638" s="25" t="str">
        <f t="shared" si="802"/>
        <v>nc</v>
      </c>
      <c r="E638" s="25" t="str">
        <f t="shared" si="803"/>
        <v>nc</v>
      </c>
      <c r="F638" s="27">
        <f t="shared" si="804"/>
        <v>23.125473484848484</v>
      </c>
      <c r="G638" s="26" t="str">
        <f t="shared" si="805"/>
        <v>nc</v>
      </c>
      <c r="H638" s="25" t="str">
        <f t="shared" si="806"/>
        <v>nc</v>
      </c>
      <c r="I638" s="25" t="str">
        <f t="shared" si="807"/>
        <v>nc</v>
      </c>
      <c r="J638" s="27">
        <f t="shared" si="808"/>
        <v>32.889562289562285</v>
      </c>
      <c r="K638" s="26" t="str">
        <f t="shared" si="809"/>
        <v>nc</v>
      </c>
      <c r="L638" s="25" t="str">
        <f t="shared" si="810"/>
        <v>nc</v>
      </c>
      <c r="M638" s="25" t="str">
        <f t="shared" si="811"/>
        <v>nc</v>
      </c>
      <c r="N638" s="27">
        <f t="shared" si="812"/>
        <v>46.25094696969697</v>
      </c>
      <c r="O638" s="26">
        <f t="shared" si="813"/>
        <v>31.672234311839212</v>
      </c>
      <c r="P638" s="25" t="str">
        <f t="shared" si="814"/>
        <v>infini</v>
      </c>
      <c r="Q638" s="25" t="str">
        <f t="shared" si="815"/>
        <v>infini</v>
      </c>
      <c r="R638" s="27">
        <f t="shared" si="816"/>
        <v>67.27410468319559</v>
      </c>
      <c r="S638" s="26">
        <f t="shared" si="817"/>
        <v>40.27108913107373</v>
      </c>
      <c r="T638" s="25" t="str">
        <f t="shared" si="818"/>
        <v>infini</v>
      </c>
      <c r="U638" s="25" t="str">
        <f t="shared" si="819"/>
        <v>infini</v>
      </c>
      <c r="V638" s="27">
        <f t="shared" si="820"/>
        <v>92.50189393939394</v>
      </c>
      <c r="W638" s="26">
        <f t="shared" si="821"/>
        <v>48.107688727799506</v>
      </c>
      <c r="X638" s="25" t="str">
        <f t="shared" si="822"/>
        <v>infini</v>
      </c>
      <c r="Y638" s="25" t="str">
        <f t="shared" si="823"/>
        <v>infini</v>
      </c>
      <c r="Z638" s="27">
        <f t="shared" si="824"/>
        <v>134.54820936639118</v>
      </c>
      <c r="AA638" s="26">
        <f t="shared" si="825"/>
        <v>57.418944103931715</v>
      </c>
      <c r="AB638" s="25">
        <f t="shared" si="826"/>
        <v>386.975176652849</v>
      </c>
      <c r="AC638" s="25">
        <f t="shared" si="827"/>
        <v>329.55623254891725</v>
      </c>
      <c r="AD638" s="27">
        <f t="shared" si="828"/>
        <v>185.00378787878788</v>
      </c>
      <c r="AE638" s="26">
        <f t="shared" si="829"/>
        <v>64.9631212815892</v>
      </c>
      <c r="AF638" s="25">
        <f t="shared" si="830"/>
        <v>217.0774401244765</v>
      </c>
      <c r="AG638" s="25">
        <f t="shared" si="831"/>
        <v>152.11431884288731</v>
      </c>
    </row>
    <row r="639" spans="1:33" ht="12.75">
      <c r="A639" s="67">
        <v>200</v>
      </c>
      <c r="B639" s="21">
        <f t="shared" si="800"/>
        <v>0.6225589225589225</v>
      </c>
      <c r="C639" s="23" t="str">
        <f t="shared" si="801"/>
        <v>nc</v>
      </c>
      <c r="D639" s="22" t="str">
        <f t="shared" si="802"/>
        <v>nc</v>
      </c>
      <c r="E639" s="22" t="str">
        <f t="shared" si="803"/>
        <v>nc</v>
      </c>
      <c r="F639" s="24">
        <f t="shared" si="804"/>
        <v>23.125473484848484</v>
      </c>
      <c r="G639" s="23" t="str">
        <f t="shared" si="805"/>
        <v>nc</v>
      </c>
      <c r="H639" s="22" t="str">
        <f t="shared" si="806"/>
        <v>nc</v>
      </c>
      <c r="I639" s="22" t="str">
        <f t="shared" si="807"/>
        <v>nc</v>
      </c>
      <c r="J639" s="24">
        <f t="shared" si="808"/>
        <v>32.889562289562285</v>
      </c>
      <c r="K639" s="23" t="str">
        <f t="shared" si="809"/>
        <v>nc</v>
      </c>
      <c r="L639" s="22" t="str">
        <f t="shared" si="810"/>
        <v>nc</v>
      </c>
      <c r="M639" s="22" t="str">
        <f t="shared" si="811"/>
        <v>nc</v>
      </c>
      <c r="N639" s="24">
        <f t="shared" si="812"/>
        <v>46.25094696969697</v>
      </c>
      <c r="O639" s="23">
        <f t="shared" si="813"/>
        <v>37.59781891542952</v>
      </c>
      <c r="P639" s="22" t="str">
        <f t="shared" si="814"/>
        <v>infini</v>
      </c>
      <c r="Q639" s="22" t="str">
        <f t="shared" si="815"/>
        <v>infini</v>
      </c>
      <c r="R639" s="24">
        <f t="shared" si="816"/>
        <v>67.27410468319559</v>
      </c>
      <c r="S639" s="23">
        <f t="shared" si="817"/>
        <v>50.38256699018923</v>
      </c>
      <c r="T639" s="22" t="str">
        <f t="shared" si="818"/>
        <v>infini</v>
      </c>
      <c r="U639" s="22" t="str">
        <f t="shared" si="819"/>
        <v>infini</v>
      </c>
      <c r="V639" s="24">
        <f t="shared" si="820"/>
        <v>92.50189393939394</v>
      </c>
      <c r="W639" s="23">
        <f t="shared" si="821"/>
        <v>63.2965724804268</v>
      </c>
      <c r="X639" s="22" t="str">
        <f t="shared" si="822"/>
        <v>infini</v>
      </c>
      <c r="Y639" s="22" t="str">
        <f t="shared" si="823"/>
        <v>infini</v>
      </c>
      <c r="Z639" s="24">
        <f t="shared" si="824"/>
        <v>134.54820936639118</v>
      </c>
      <c r="AA639" s="23">
        <f t="shared" si="825"/>
        <v>80.4889375419869</v>
      </c>
      <c r="AB639" s="22" t="str">
        <f t="shared" si="826"/>
        <v>infini</v>
      </c>
      <c r="AC639" s="22" t="str">
        <f t="shared" si="827"/>
        <v>infini</v>
      </c>
      <c r="AD639" s="24">
        <f t="shared" si="828"/>
        <v>185.00378787878788</v>
      </c>
      <c r="AE639" s="23">
        <f t="shared" si="829"/>
        <v>96.16011615211164</v>
      </c>
      <c r="AF639" s="22" t="str">
        <f t="shared" si="830"/>
        <v>infini</v>
      </c>
      <c r="AG639" s="22" t="str">
        <f t="shared" si="831"/>
        <v>infini</v>
      </c>
    </row>
    <row r="640" spans="1:33" ht="12.75">
      <c r="A640" s="29" t="s">
        <v>68</v>
      </c>
      <c r="C640" s="21" t="str">
        <f>IF(OR($C$187/$C$5&lt;2*$C$2,$C$2*1000&lt;$C$5),"nc",B639)</f>
        <v>nc</v>
      </c>
      <c r="D640" s="19" t="str">
        <f>IF(OR($C$187/$C$5&lt;2*$C$2,$C$2*1000&lt;$C$5),"nc","infini")</f>
        <v>nc</v>
      </c>
      <c r="E640" s="19" t="str">
        <f>IF(OR($C$187/$C$5&lt;2*$C$2,$C$2*1000&lt;$C$5),"nc","infini")</f>
        <v>nc</v>
      </c>
      <c r="G640" s="21" t="str">
        <f>IF(OR($C$187/$G$5&lt;2*$C$2,$C$2*1000&lt;$G$5),"nc",F639)</f>
        <v>nc</v>
      </c>
      <c r="H640" s="19" t="str">
        <f>IF(OR($C$187/$G$5&lt;2*$C$2,$C$2*1000&lt;$G$5),"nc","infini")</f>
        <v>nc</v>
      </c>
      <c r="I640" s="19" t="str">
        <f>IF(OR($C$187/$G$5&lt;2*$C$2,$C$2*1000&lt;$G$5),"nc","infini")</f>
        <v>nc</v>
      </c>
      <c r="K640" s="21" t="str">
        <f>IF(OR($C$187/$K$5&lt;2*$C$2,$C$2*1000&lt;$K$5),"nc",J639)</f>
        <v>nc</v>
      </c>
      <c r="L640" s="19" t="str">
        <f>IF(OR($C$187/$K$5&lt;2*$C$2,$C$2*1000&lt;$K$5),"nc","infini")</f>
        <v>nc</v>
      </c>
      <c r="M640" s="19" t="str">
        <f>IF(OR($C$187/$K$5&lt;2*$C$2,$C$2*1000&lt;$K$5),"nc","infini")</f>
        <v>nc</v>
      </c>
      <c r="O640" s="21">
        <f>IF(OR($C$187/$O$5&lt;2*$C$2,$C$2*1000&lt;$O$5),"nc",N639)</f>
        <v>46.25094696969697</v>
      </c>
      <c r="P640" s="19" t="str">
        <f>IF(OR($C$187/$O$5&lt;2*$C$2,$C$2*1000&lt;$O$5),"nc","infini")</f>
        <v>infini</v>
      </c>
      <c r="Q640" s="19" t="str">
        <f>IF(OR($C$187/$O$5&lt;2*$C$2,$C$2*1000&lt;$O$5),"nc","infini")</f>
        <v>infini</v>
      </c>
      <c r="S640" s="21">
        <f>IF(OR($C$187/$S$5&lt;2*$C$2,$C$2*1000&lt;$S$5),"nc",R639)</f>
        <v>67.27410468319559</v>
      </c>
      <c r="T640" s="19" t="str">
        <f>IF(OR($C$187/$S$5&lt;2*$C$2,$C$2*1000&lt;$S$5),"nc","infini")</f>
        <v>infini</v>
      </c>
      <c r="U640" s="19" t="str">
        <f>IF(OR($C$187/$S$5&lt;2*$C$2,$C$2*1000&lt;$S$5),"nc","infini")</f>
        <v>infini</v>
      </c>
      <c r="W640" s="21">
        <f>IF(OR($C$187/$W$5&lt;2*$C$2,$C$2*1000&lt;$W$5),"nc",V639)</f>
        <v>92.50189393939394</v>
      </c>
      <c r="X640" s="19" t="str">
        <f>IF(OR($C$187/$W$5&lt;2*$C$2,$C$2*1000&lt;$W$5),"nc","infini")</f>
        <v>infini</v>
      </c>
      <c r="Y640" s="19" t="str">
        <f>IF(OR($C$187/$W$5&lt;2*$C$2,$C$2*1000&lt;$W$5),"nc","infini")</f>
        <v>infini</v>
      </c>
      <c r="AA640" s="21">
        <f>IF(OR($C$187/$AA$5&lt;2*$C$2,$C$2*1000&lt;$AA$5),"nc",Z639)</f>
        <v>134.54820936639118</v>
      </c>
      <c r="AB640" s="19" t="str">
        <f>IF(OR($C$187/$AA$5&lt;2*$C$2,$C$2*1000&lt;$AA$5),"nc","infini")</f>
        <v>infini</v>
      </c>
      <c r="AC640" s="19" t="str">
        <f>IF(OR($C$187/$AA$5&lt;2*$C$2,$C$2*1000&lt;$AA$5),"nc","infini")</f>
        <v>infini</v>
      </c>
      <c r="AE640" s="21">
        <f>IF(OR($C$187/$AE$5&lt;2*$C$2,$C$2*1000&lt;$AE$5),"nc",AD639)</f>
        <v>185.00378787878788</v>
      </c>
      <c r="AF640" s="19" t="str">
        <f>IF(OR($C$187/$AE$5&lt;2*$C$2,$C$2*1000&lt;$AE$5),"nc","infini")</f>
        <v>infini</v>
      </c>
      <c r="AG640" s="19" t="str">
        <f>IF(OR($C$187/$AE$5&lt;2*$C$2,$C$2*1000&lt;$AE$5),"nc","infini")</f>
        <v>infini</v>
      </c>
    </row>
    <row r="643" spans="1:7" ht="26.25">
      <c r="A643" s="57" t="s">
        <v>61</v>
      </c>
      <c r="C643" s="58">
        <f>Résultats!L41</f>
        <v>318</v>
      </c>
      <c r="D643" s="59" t="s">
        <v>60</v>
      </c>
      <c r="F643" s="60" t="s">
        <v>117</v>
      </c>
      <c r="G643" s="28"/>
    </row>
    <row r="644" ht="12.75">
      <c r="A644" s="57"/>
    </row>
    <row r="645" spans="1:31" ht="12.75">
      <c r="A645" s="57" t="s">
        <v>62</v>
      </c>
      <c r="C645" s="61">
        <v>90</v>
      </c>
      <c r="G645" s="61">
        <v>64</v>
      </c>
      <c r="K645" s="61">
        <v>45</v>
      </c>
      <c r="O645" s="61">
        <v>32</v>
      </c>
      <c r="S645" s="61">
        <v>22</v>
      </c>
      <c r="W645" s="61">
        <v>16</v>
      </c>
      <c r="AA645" s="61">
        <v>11</v>
      </c>
      <c r="AE645" s="61">
        <v>8</v>
      </c>
    </row>
    <row r="646" spans="1:33" ht="240.75">
      <c r="A646" s="57" t="s">
        <v>63</v>
      </c>
      <c r="B646" s="62" t="s">
        <v>64</v>
      </c>
      <c r="C646" s="62" t="s">
        <v>65</v>
      </c>
      <c r="D646" s="63" t="s">
        <v>66</v>
      </c>
      <c r="E646" s="63" t="s">
        <v>67</v>
      </c>
      <c r="F646" s="64" t="s">
        <v>64</v>
      </c>
      <c r="G646" s="62" t="s">
        <v>65</v>
      </c>
      <c r="H646" s="63" t="s">
        <v>66</v>
      </c>
      <c r="I646" s="63" t="s">
        <v>67</v>
      </c>
      <c r="J646" s="64" t="s">
        <v>64</v>
      </c>
      <c r="K646" s="62" t="s">
        <v>65</v>
      </c>
      <c r="L646" s="63" t="s">
        <v>66</v>
      </c>
      <c r="M646" s="63" t="s">
        <v>67</v>
      </c>
      <c r="N646" s="64" t="s">
        <v>64</v>
      </c>
      <c r="O646" s="62" t="s">
        <v>65</v>
      </c>
      <c r="P646" s="63" t="s">
        <v>66</v>
      </c>
      <c r="Q646" s="63" t="s">
        <v>67</v>
      </c>
      <c r="R646" s="64" t="s">
        <v>64</v>
      </c>
      <c r="S646" s="62" t="s">
        <v>65</v>
      </c>
      <c r="T646" s="63" t="s">
        <v>66</v>
      </c>
      <c r="U646" s="63" t="s">
        <v>67</v>
      </c>
      <c r="V646" s="64" t="s">
        <v>64</v>
      </c>
      <c r="W646" s="62" t="s">
        <v>65</v>
      </c>
      <c r="X646" s="63" t="s">
        <v>66</v>
      </c>
      <c r="Y646" s="63" t="s">
        <v>67</v>
      </c>
      <c r="Z646" s="64" t="s">
        <v>64</v>
      </c>
      <c r="AA646" s="62" t="s">
        <v>65</v>
      </c>
      <c r="AB646" s="63" t="s">
        <v>66</v>
      </c>
      <c r="AC646" s="63" t="s">
        <v>67</v>
      </c>
      <c r="AD646" s="64" t="s">
        <v>64</v>
      </c>
      <c r="AE646" s="62" t="s">
        <v>65</v>
      </c>
      <c r="AF646" s="63" t="s">
        <v>66</v>
      </c>
      <c r="AG646" s="63" t="s">
        <v>67</v>
      </c>
    </row>
    <row r="647" spans="1:33" ht="12.75">
      <c r="A647" s="65">
        <v>0.5</v>
      </c>
      <c r="B647" s="21">
        <f aca="true" t="shared" si="832" ref="B647:B663">($C$3*($C$3/C$5))/$C$2/1000</f>
        <v>0.6225589225589225</v>
      </c>
      <c r="C647" s="23" t="str">
        <f aca="true" t="shared" si="833" ref="C647:C663">IF(OR($C$643/$C$5&lt;2*$C$2,$C$2*1000&lt;$C$5),"nc",($B647*$A647)/($B647+($A647-$C$643/1000)))</f>
        <v>nc</v>
      </c>
      <c r="D647" s="22" t="str">
        <f aca="true" t="shared" si="834" ref="D647:D663">IF(OR($C$643/$C$5&lt;2*$C$2,$C$2*1000&lt;$C$5),"nc",IF(($B647*$A647)/($B647-($A647-$C$643/1000))&lt;=0,"infini",($B647*$A647)/($B647-($A647-$C$643/1000))))</f>
        <v>nc</v>
      </c>
      <c r="E647" s="22" t="str">
        <f aca="true" t="shared" si="835" ref="E647:E663">IF(OR(C647="nc",D647="nc"),"nc",IF(D647="infini","infini",D647-C647))</f>
        <v>nc</v>
      </c>
      <c r="F647" s="24">
        <f aca="true" t="shared" si="836" ref="F647:F663">($C$643*($C$643/G$5))/$C$2/1000</f>
        <v>47.88068181818181</v>
      </c>
      <c r="G647" s="23" t="str">
        <f aca="true" t="shared" si="837" ref="G647:G663">IF(OR($C$643/$G$5&lt;2*$C$2,$C$2*1000&lt;$G$5),"nc",($F647*$A647)/($F647+($A647-$C$643/1000)))</f>
        <v>nc</v>
      </c>
      <c r="H647" s="22" t="str">
        <f aca="true" t="shared" si="838" ref="H647:H663">IF(OR($C$643/$G$5&lt;2*$C$2,$C$2*1000&lt;$G$5),"nc",IF(($F647*$A647)/($F647-($A647-$C$643/1000))&lt;=0,"infini",($F647*$A647)/($F647-($A647-$C$643/1000))))</f>
        <v>nc</v>
      </c>
      <c r="I647" s="22" t="str">
        <f aca="true" t="shared" si="839" ref="I647:I663">IF(OR($C$643/$G$5&lt;2*$C$2,$C$2*1000&lt;$G$5),"nc",IF(H647="infini","infini",H647-G647))</f>
        <v>nc</v>
      </c>
      <c r="J647" s="24">
        <f aca="true" t="shared" si="840" ref="J647:J663">($C$643*($C$643/K$5))/$C$2/1000</f>
        <v>68.09696969696968</v>
      </c>
      <c r="K647" s="23" t="str">
        <f aca="true" t="shared" si="841" ref="K647:K663">IF(OR($C$643/$K$5&lt;2*$C$2,$C$2*1000&lt;$K$5),"nc",($J647*$A647)/($J647+($A647-$C$643/1000)))</f>
        <v>nc</v>
      </c>
      <c r="L647" s="22" t="str">
        <f aca="true" t="shared" si="842" ref="L647:L663">IF(OR($C$643/$K$5&lt;2*$C$2,$C$2*1000&lt;$K$5),"nc",IF(($J647*$A647)/($J647-($A647-$C$643/1000))&lt;=0,"infini",($J647*$A647)/($J647-($A647-$C$643/1000))))</f>
        <v>nc</v>
      </c>
      <c r="M647" s="22" t="str">
        <f aca="true" t="shared" si="843" ref="M647:M663">IF(OR($C$643/$K$5&lt;2*$C$2,$C$2*1000&lt;$K$5),"nc",IF(L647="infini","infini",L647-K647))</f>
        <v>nc</v>
      </c>
      <c r="N647" s="24">
        <f aca="true" t="shared" si="844" ref="N647:N663">($C$643*($C$643/O$5))/$C$2/1000</f>
        <v>95.76136363636363</v>
      </c>
      <c r="O647" s="23">
        <f aca="true" t="shared" si="845" ref="O647:O663">IF(OR($C$643/$O$5&lt;2*$C$2,$C$2*1000&lt;$O$5),"nc",($N647*$A647)/($N647+($A647-$C$643/1000)))</f>
        <v>0.49905152376828377</v>
      </c>
      <c r="P647" s="22">
        <f aca="true" t="shared" si="846" ref="P647:P663">IF(OR($C$643/$O$5&lt;2*$C$2,$C$2*1000&lt;$O$5),"nc",IF(($N647*$A647)/($N647-($A647-$C$643/1000))&lt;=0,"infini",($N647*$A647)/($N647-($A647-$C$643/1000))))</f>
        <v>0.5009520883644529</v>
      </c>
      <c r="Q647" s="22">
        <f aca="true" t="shared" si="847" ref="Q647:Q663">IF(OR($C$643/$O$5&lt;2*$C$2,$C$2*1000&lt;$O$5),"nc",IF(P647="infini","infini",P647-O647))</f>
        <v>0.001900564596169163</v>
      </c>
      <c r="R647" s="24">
        <f aca="true" t="shared" si="848" ref="R647:R663">($C$643*($C$643/S$5))/$C$2/1000</f>
        <v>139.28925619834712</v>
      </c>
      <c r="S647" s="23">
        <f aca="true" t="shared" si="849" ref="S647:S663">IF(OR($C$643/$S$5&lt;2*$C$2,$C$2*1000&lt;$S$5),"nc",($R647*$A647)/($R647+($A647-$C$643/1000)))</f>
        <v>0.49934753581146085</v>
      </c>
      <c r="T647" s="22">
        <f aca="true" t="shared" si="850" ref="T647:T663">IF(OR($C$643/$S$5&lt;2*$C$2,$C$2*1000&lt;$S$5),"nc",IF(($R647*$A647)/($R647-($A647-$C$643/1000))&lt;=0,"infini",($R647*$A647)/($R647-($A647-$C$643/1000))))</f>
        <v>0.5006541714824009</v>
      </c>
      <c r="U647" s="22">
        <f aca="true" t="shared" si="851" ref="U647:U663">IF(OR($C$643/$S$5&lt;2*$C$2,$C$2*1000&lt;$S$5),"nc",IF(T647="infini","infini",T647-S647))</f>
        <v>0.0013066356709400262</v>
      </c>
      <c r="V647" s="24">
        <f aca="true" t="shared" si="852" ref="V647:V663">($C$643*($C$643/W$5))/$C$2/1000</f>
        <v>191.52272727272725</v>
      </c>
      <c r="W647" s="23">
        <f aca="true" t="shared" si="853" ref="W647:W663">IF(OR($C$643/$W$5&lt;2*$C$2,$C$2*1000&lt;$W$5),"nc",($V647*$A647)/($V647+($A647-$C$643/1000)))</f>
        <v>0.4995253116535278</v>
      </c>
      <c r="X647" s="22">
        <f aca="true" t="shared" si="854" ref="X647:X663">IF(OR($C$643/$W$5&lt;2*$C$2,$C$2*1000&lt;$W$5),"nc",IF(($V647*$A647)/($V647-($A647-$C$643/1000))&lt;=0,"infini",($V647*$A647)/($V647-($A647-$C$643/1000))))</f>
        <v>0.50047559137721</v>
      </c>
      <c r="Y647" s="22">
        <f aca="true" t="shared" si="855" ref="Y647:Y663">IF(OR($C$643/$W$5&lt;2*$C$2,$C$2*1000&lt;$W$5),"nc",IF(X647="infini","infini",X647-W647))</f>
        <v>0.0009502797236821681</v>
      </c>
      <c r="Z647" s="24">
        <f aca="true" t="shared" si="856" ref="Z647:Z663">($C$643*($C$643/AA$5))/$C$2/1000</f>
        <v>278.57851239669424</v>
      </c>
      <c r="AA647" s="23">
        <f aca="true" t="shared" si="857" ref="AA647:AA663">IF(OR($C$643/$AA$5&lt;2*$C$2,$C$2*1000&lt;$AA$5),"nc",($Z647*$A647)/($Z647+($A647-$C$643/1000)))</f>
        <v>0.49967355491200094</v>
      </c>
      <c r="AB647" s="22">
        <f aca="true" t="shared" si="858" ref="AB647:AB663">IF(OR($C$643/$AA$5&lt;2*$C$2,$C$2*1000&lt;$AA$5),"nc",IF(($Z647*$A647)/($Z647-($A647-$C$643/1000))&lt;=0,"infini",($Z647*$A647)/($Z647-($A647-$C$643/1000))))</f>
        <v>0.500326871910918</v>
      </c>
      <c r="AC647" s="22">
        <f aca="true" t="shared" si="859" ref="AC647:AC663">IF(OR($C$643/$AA$5&lt;2*$C$2,$C$2*1000&lt;$AA$5),"nc",IF(AB647="infini","infini",AB647-AA647))</f>
        <v>0.0006533169989170196</v>
      </c>
      <c r="AD647" s="24">
        <f aca="true" t="shared" si="860" ref="AD647:AD663">($C$643*($C$643/AE$5))/$C$2/1000</f>
        <v>383.0454545454545</v>
      </c>
      <c r="AE647" s="23">
        <f aca="true" t="shared" si="861" ref="AE647:AE663">IF(OR($C$643/$AE$5&lt;2*$C$2,$C$2*1000&lt;$AE$5),"nc",($AD647*$A647)/($AD647+($A647-$C$643/1000)))</f>
        <v>0.4997625431087448</v>
      </c>
      <c r="AF647" s="22">
        <f aca="true" t="shared" si="862" ref="AF647:AF663">IF(OR($C$643/$AE$5&lt;2*$C$2,$C$2*1000&lt;$AE$5),"nc",IF(($AD647*$A647)/($AD647-($A647-$C$643/1000))&lt;=0,"infini",($AD647*$A647)/($AD647-($A647-$C$643/1000))))</f>
        <v>0.5002376826487868</v>
      </c>
      <c r="AG647" s="22">
        <f aca="true" t="shared" si="863" ref="AG647:AG663">IF(OR($C$643/$AE$5&lt;2*$C$2,$C$2*1000&lt;$AE$5),"nc",IF(AF647="infini","infini",AF647-AE647))</f>
        <v>0.0004751395400419689</v>
      </c>
    </row>
    <row r="648" spans="1:33" ht="12.75">
      <c r="A648" s="67">
        <v>0.75</v>
      </c>
      <c r="B648" s="21">
        <f t="shared" si="832"/>
        <v>0.6225589225589225</v>
      </c>
      <c r="C648" s="26" t="str">
        <f t="shared" si="833"/>
        <v>nc</v>
      </c>
      <c r="D648" s="25" t="str">
        <f t="shared" si="834"/>
        <v>nc</v>
      </c>
      <c r="E648" s="25" t="str">
        <f t="shared" si="835"/>
        <v>nc</v>
      </c>
      <c r="F648" s="27">
        <f t="shared" si="836"/>
        <v>47.88068181818181</v>
      </c>
      <c r="G648" s="26" t="str">
        <f t="shared" si="837"/>
        <v>nc</v>
      </c>
      <c r="H648" s="25" t="str">
        <f t="shared" si="838"/>
        <v>nc</v>
      </c>
      <c r="I648" s="25" t="str">
        <f t="shared" si="839"/>
        <v>nc</v>
      </c>
      <c r="J648" s="27">
        <f t="shared" si="840"/>
        <v>68.09696969696968</v>
      </c>
      <c r="K648" s="26" t="str">
        <f t="shared" si="841"/>
        <v>nc</v>
      </c>
      <c r="L648" s="25" t="str">
        <f t="shared" si="842"/>
        <v>nc</v>
      </c>
      <c r="M648" s="25" t="str">
        <f t="shared" si="843"/>
        <v>nc</v>
      </c>
      <c r="N648" s="27">
        <f t="shared" si="844"/>
        <v>95.76136363636363</v>
      </c>
      <c r="O648" s="26">
        <f t="shared" si="845"/>
        <v>0.7466317842754225</v>
      </c>
      <c r="P648" s="25">
        <f t="shared" si="846"/>
        <v>0.7533987429228617</v>
      </c>
      <c r="Q648" s="25">
        <f t="shared" si="847"/>
        <v>0.0067669586474391474</v>
      </c>
      <c r="R648" s="27">
        <f t="shared" si="848"/>
        <v>139.28925619834712</v>
      </c>
      <c r="S648" s="26">
        <f t="shared" si="849"/>
        <v>0.7476810972874446</v>
      </c>
      <c r="T648" s="25">
        <f t="shared" si="850"/>
        <v>0.7523333314287672</v>
      </c>
      <c r="U648" s="25">
        <f t="shared" si="851"/>
        <v>0.004652234141322653</v>
      </c>
      <c r="V648" s="27">
        <f t="shared" si="852"/>
        <v>191.52272727272725</v>
      </c>
      <c r="W648" s="26">
        <f t="shared" si="853"/>
        <v>0.7483121020013243</v>
      </c>
      <c r="X648" s="25">
        <f t="shared" si="854"/>
        <v>0.7516955296817599</v>
      </c>
      <c r="Y648" s="25">
        <f t="shared" si="855"/>
        <v>0.0033834276804356467</v>
      </c>
      <c r="Z648" s="27">
        <f t="shared" si="856"/>
        <v>278.57851239669424</v>
      </c>
      <c r="AA648" s="26">
        <f t="shared" si="857"/>
        <v>0.7488387534318444</v>
      </c>
      <c r="AB648" s="25">
        <f t="shared" si="858"/>
        <v>0.7511648537211854</v>
      </c>
      <c r="AC648" s="25">
        <f t="shared" si="859"/>
        <v>0.0023261002893409932</v>
      </c>
      <c r="AD648" s="27">
        <f t="shared" si="860"/>
        <v>383.0454545454545</v>
      </c>
      <c r="AE648" s="26">
        <f t="shared" si="861"/>
        <v>0.74915510026428</v>
      </c>
      <c r="AF648" s="25">
        <f t="shared" si="862"/>
        <v>0.7508468076492106</v>
      </c>
      <c r="AG648" s="25">
        <f t="shared" si="863"/>
        <v>0.0016917073849306297</v>
      </c>
    </row>
    <row r="649" spans="1:33" ht="12.75">
      <c r="A649" s="67">
        <v>1</v>
      </c>
      <c r="B649" s="21">
        <f t="shared" si="832"/>
        <v>0.6225589225589225</v>
      </c>
      <c r="C649" s="23" t="str">
        <f t="shared" si="833"/>
        <v>nc</v>
      </c>
      <c r="D649" s="22" t="str">
        <f t="shared" si="834"/>
        <v>nc</v>
      </c>
      <c r="E649" s="22" t="str">
        <f t="shared" si="835"/>
        <v>nc</v>
      </c>
      <c r="F649" s="24">
        <f t="shared" si="836"/>
        <v>47.88068181818181</v>
      </c>
      <c r="G649" s="23" t="str">
        <f t="shared" si="837"/>
        <v>nc</v>
      </c>
      <c r="H649" s="22" t="str">
        <f t="shared" si="838"/>
        <v>nc</v>
      </c>
      <c r="I649" s="22" t="str">
        <f t="shared" si="839"/>
        <v>nc</v>
      </c>
      <c r="J649" s="24">
        <f t="shared" si="840"/>
        <v>68.09696969696968</v>
      </c>
      <c r="K649" s="23" t="str">
        <f t="shared" si="841"/>
        <v>nc</v>
      </c>
      <c r="L649" s="22" t="str">
        <f t="shared" si="842"/>
        <v>nc</v>
      </c>
      <c r="M649" s="22" t="str">
        <f t="shared" si="843"/>
        <v>nc</v>
      </c>
      <c r="N649" s="24">
        <f t="shared" si="844"/>
        <v>95.76136363636363</v>
      </c>
      <c r="O649" s="23">
        <f t="shared" si="845"/>
        <v>0.9929284921814687</v>
      </c>
      <c r="P649" s="22">
        <f t="shared" si="846"/>
        <v>1.0071729550337374</v>
      </c>
      <c r="Q649" s="22">
        <f t="shared" si="847"/>
        <v>0.014244462852268658</v>
      </c>
      <c r="R649" s="24">
        <f t="shared" si="848"/>
        <v>139.28925619834712</v>
      </c>
      <c r="S649" s="23">
        <f t="shared" si="849"/>
        <v>0.9951275710562063</v>
      </c>
      <c r="T649" s="22">
        <f t="shared" si="850"/>
        <v>1.0049203773215454</v>
      </c>
      <c r="U649" s="22">
        <f t="shared" si="851"/>
        <v>0.009792806265339071</v>
      </c>
      <c r="V649" s="24">
        <f t="shared" si="852"/>
        <v>191.52272727272725</v>
      </c>
      <c r="W649" s="23">
        <f t="shared" si="853"/>
        <v>0.9964517001757596</v>
      </c>
      <c r="X649" s="22">
        <f t="shared" si="854"/>
        <v>1.003573660663247</v>
      </c>
      <c r="Y649" s="22">
        <f t="shared" si="855"/>
        <v>0.0071219604874874776</v>
      </c>
      <c r="Z649" s="24">
        <f t="shared" si="856"/>
        <v>278.57851239669424</v>
      </c>
      <c r="AA649" s="23">
        <f t="shared" si="857"/>
        <v>0.9975578358925618</v>
      </c>
      <c r="AB649" s="22">
        <f t="shared" si="858"/>
        <v>1.0024541509863445</v>
      </c>
      <c r="AC649" s="22">
        <f t="shared" si="859"/>
        <v>0.004896315093782744</v>
      </c>
      <c r="AD649" s="24">
        <f t="shared" si="860"/>
        <v>383.0454545454545</v>
      </c>
      <c r="AE649" s="23">
        <f t="shared" si="861"/>
        <v>0.9982226968857157</v>
      </c>
      <c r="AF649" s="22">
        <f t="shared" si="862"/>
        <v>1.001783643263739</v>
      </c>
      <c r="AG649" s="22">
        <f t="shared" si="863"/>
        <v>0.0035609463780232886</v>
      </c>
    </row>
    <row r="650" spans="1:33" ht="12.75">
      <c r="A650" s="67">
        <v>1.25</v>
      </c>
      <c r="B650" s="21">
        <f t="shared" si="832"/>
        <v>0.6225589225589225</v>
      </c>
      <c r="C650" s="26" t="str">
        <f t="shared" si="833"/>
        <v>nc</v>
      </c>
      <c r="D650" s="25" t="str">
        <f t="shared" si="834"/>
        <v>nc</v>
      </c>
      <c r="E650" s="25" t="str">
        <f t="shared" si="835"/>
        <v>nc</v>
      </c>
      <c r="F650" s="27">
        <f t="shared" si="836"/>
        <v>47.88068181818181</v>
      </c>
      <c r="G650" s="26" t="str">
        <f t="shared" si="837"/>
        <v>nc</v>
      </c>
      <c r="H650" s="25" t="str">
        <f t="shared" si="838"/>
        <v>nc</v>
      </c>
      <c r="I650" s="25" t="str">
        <f t="shared" si="839"/>
        <v>nc</v>
      </c>
      <c r="J650" s="27">
        <f t="shared" si="840"/>
        <v>68.09696969696968</v>
      </c>
      <c r="K650" s="26" t="str">
        <f t="shared" si="841"/>
        <v>nc</v>
      </c>
      <c r="L650" s="25" t="str">
        <f t="shared" si="842"/>
        <v>nc</v>
      </c>
      <c r="M650" s="25" t="str">
        <f t="shared" si="843"/>
        <v>nc</v>
      </c>
      <c r="N650" s="27">
        <f t="shared" si="844"/>
        <v>95.76136363636363</v>
      </c>
      <c r="O650" s="26">
        <f t="shared" si="845"/>
        <v>1.2379516033346276</v>
      </c>
      <c r="P650" s="25">
        <f t="shared" si="846"/>
        <v>1.2622852242736475</v>
      </c>
      <c r="Q650" s="25">
        <f t="shared" si="847"/>
        <v>0.024333620939019918</v>
      </c>
      <c r="R650" s="27">
        <f t="shared" si="848"/>
        <v>139.28925619834712</v>
      </c>
      <c r="S650" s="26">
        <f t="shared" si="849"/>
        <v>1.2416917018746998</v>
      </c>
      <c r="T650" s="25">
        <f t="shared" si="850"/>
        <v>1.258420230582846</v>
      </c>
      <c r="U650" s="25">
        <f t="shared" si="851"/>
        <v>0.01672852870814623</v>
      </c>
      <c r="V650" s="27">
        <f t="shared" si="852"/>
        <v>191.52272727272725</v>
      </c>
      <c r="W650" s="26">
        <f t="shared" si="853"/>
        <v>1.2439466282979421</v>
      </c>
      <c r="X650" s="25">
        <f t="shared" si="854"/>
        <v>1.2561125743978767</v>
      </c>
      <c r="Y650" s="25">
        <f t="shared" si="855"/>
        <v>0.0121659460999346</v>
      </c>
      <c r="Z650" s="27">
        <f t="shared" si="856"/>
        <v>278.57851239669424</v>
      </c>
      <c r="AA650" s="26">
        <f t="shared" si="857"/>
        <v>1.2458319993405236</v>
      </c>
      <c r="AB650" s="25">
        <f t="shared" si="858"/>
        <v>1.2541959828342288</v>
      </c>
      <c r="AC650" s="25">
        <f t="shared" si="859"/>
        <v>0.008363983493705263</v>
      </c>
      <c r="AD650" s="27">
        <f t="shared" si="860"/>
        <v>383.0454545454545</v>
      </c>
      <c r="AE650" s="26">
        <f t="shared" si="861"/>
        <v>1.2469659676988611</v>
      </c>
      <c r="AF650" s="25">
        <f t="shared" si="862"/>
        <v>1.2530488327122264</v>
      </c>
      <c r="AG650" s="25">
        <f t="shared" si="863"/>
        <v>0.006082865013365302</v>
      </c>
    </row>
    <row r="651" spans="1:33" ht="12.75">
      <c r="A651" s="67">
        <v>1.5</v>
      </c>
      <c r="B651" s="21">
        <f t="shared" si="832"/>
        <v>0.6225589225589225</v>
      </c>
      <c r="C651" s="23" t="str">
        <f t="shared" si="833"/>
        <v>nc</v>
      </c>
      <c r="D651" s="22" t="str">
        <f t="shared" si="834"/>
        <v>nc</v>
      </c>
      <c r="E651" s="22" t="str">
        <f t="shared" si="835"/>
        <v>nc</v>
      </c>
      <c r="F651" s="24">
        <f t="shared" si="836"/>
        <v>47.88068181818181</v>
      </c>
      <c r="G651" s="23" t="str">
        <f t="shared" si="837"/>
        <v>nc</v>
      </c>
      <c r="H651" s="22" t="str">
        <f t="shared" si="838"/>
        <v>nc</v>
      </c>
      <c r="I651" s="22" t="str">
        <f t="shared" si="839"/>
        <v>nc</v>
      </c>
      <c r="J651" s="24">
        <f t="shared" si="840"/>
        <v>68.09696969696968</v>
      </c>
      <c r="K651" s="23" t="str">
        <f t="shared" si="841"/>
        <v>nc</v>
      </c>
      <c r="L651" s="22" t="str">
        <f t="shared" si="842"/>
        <v>nc</v>
      </c>
      <c r="M651" s="22" t="str">
        <f t="shared" si="843"/>
        <v>nc</v>
      </c>
      <c r="N651" s="24">
        <f t="shared" si="844"/>
        <v>95.76136363636363</v>
      </c>
      <c r="O651" s="23">
        <f t="shared" si="845"/>
        <v>1.4817109708855312</v>
      </c>
      <c r="P651" s="22">
        <f t="shared" si="846"/>
        <v>1.518746161232558</v>
      </c>
      <c r="Q651" s="22">
        <f t="shared" si="847"/>
        <v>0.037035190347026736</v>
      </c>
      <c r="R651" s="24">
        <f t="shared" si="848"/>
        <v>139.28925619834712</v>
      </c>
      <c r="S651" s="23">
        <f t="shared" si="849"/>
        <v>1.487378200722456</v>
      </c>
      <c r="T651" s="22">
        <f t="shared" si="850"/>
        <v>1.5128378482695626</v>
      </c>
      <c r="U651" s="22">
        <f t="shared" si="851"/>
        <v>0.0254596475471065</v>
      </c>
      <c r="V651" s="24">
        <f t="shared" si="852"/>
        <v>191.52272727272725</v>
      </c>
      <c r="W651" s="23">
        <f t="shared" si="853"/>
        <v>1.4907993954009715</v>
      </c>
      <c r="X651" s="22">
        <f t="shared" si="854"/>
        <v>1.5093148745694323</v>
      </c>
      <c r="Y651" s="22">
        <f t="shared" si="855"/>
        <v>0.018515479168460747</v>
      </c>
      <c r="Z651" s="24">
        <f t="shared" si="856"/>
        <v>278.57851239669424</v>
      </c>
      <c r="AA651" s="23">
        <f t="shared" si="857"/>
        <v>1.4936624365432747</v>
      </c>
      <c r="AB651" s="22">
        <f t="shared" si="858"/>
        <v>1.5063915727875645</v>
      </c>
      <c r="AC651" s="22">
        <f t="shared" si="859"/>
        <v>0.01272913624428984</v>
      </c>
      <c r="AD651" s="24">
        <f t="shared" si="860"/>
        <v>383.0454545454545</v>
      </c>
      <c r="AE651" s="23">
        <f t="shared" si="861"/>
        <v>1.495385545777572</v>
      </c>
      <c r="AF651" s="22">
        <f t="shared" si="862"/>
        <v>1.5046430208989505</v>
      </c>
      <c r="AG651" s="22">
        <f t="shared" si="863"/>
        <v>0.009257475121378533</v>
      </c>
    </row>
    <row r="652" spans="1:33" ht="12.75">
      <c r="A652" s="67">
        <v>1.75</v>
      </c>
      <c r="B652" s="21">
        <f t="shared" si="832"/>
        <v>0.6225589225589225</v>
      </c>
      <c r="C652" s="26" t="str">
        <f t="shared" si="833"/>
        <v>nc</v>
      </c>
      <c r="D652" s="25" t="str">
        <f t="shared" si="834"/>
        <v>nc</v>
      </c>
      <c r="E652" s="25" t="str">
        <f t="shared" si="835"/>
        <v>nc</v>
      </c>
      <c r="F652" s="27">
        <f t="shared" si="836"/>
        <v>47.88068181818181</v>
      </c>
      <c r="G652" s="26" t="str">
        <f t="shared" si="837"/>
        <v>nc</v>
      </c>
      <c r="H652" s="25" t="str">
        <f t="shared" si="838"/>
        <v>nc</v>
      </c>
      <c r="I652" s="25" t="str">
        <f t="shared" si="839"/>
        <v>nc</v>
      </c>
      <c r="J652" s="27">
        <f t="shared" si="840"/>
        <v>68.09696969696968</v>
      </c>
      <c r="K652" s="26" t="str">
        <f t="shared" si="841"/>
        <v>nc</v>
      </c>
      <c r="L652" s="25" t="str">
        <f t="shared" si="842"/>
        <v>nc</v>
      </c>
      <c r="M652" s="25" t="str">
        <f t="shared" si="843"/>
        <v>nc</v>
      </c>
      <c r="N652" s="27">
        <f t="shared" si="844"/>
        <v>95.76136363636363</v>
      </c>
      <c r="O652" s="26">
        <f t="shared" si="845"/>
        <v>1.724216346608027</v>
      </c>
      <c r="P652" s="25">
        <f t="shared" si="846"/>
        <v>1.7765664889849204</v>
      </c>
      <c r="Q652" s="25">
        <f t="shared" si="847"/>
        <v>0.052350142376893505</v>
      </c>
      <c r="R652" s="27">
        <f t="shared" si="848"/>
        <v>139.28925619834712</v>
      </c>
      <c r="S652" s="26">
        <f t="shared" si="849"/>
        <v>1.7321917451016229</v>
      </c>
      <c r="T652" s="25">
        <f t="shared" si="850"/>
        <v>1.7681782233964847</v>
      </c>
      <c r="U652" s="25">
        <f t="shared" si="851"/>
        <v>0.03598647829486179</v>
      </c>
      <c r="V652" s="27">
        <f t="shared" si="852"/>
        <v>191.52272727272725</v>
      </c>
      <c r="W652" s="26">
        <f t="shared" si="853"/>
        <v>1.7370124975147256</v>
      </c>
      <c r="X652" s="25">
        <f t="shared" si="854"/>
        <v>1.763183178558755</v>
      </c>
      <c r="Y652" s="25">
        <f t="shared" si="855"/>
        <v>0.02617068104402942</v>
      </c>
      <c r="Z652" s="27">
        <f t="shared" si="856"/>
        <v>278.57851239669424</v>
      </c>
      <c r="AA652" s="26">
        <f t="shared" si="857"/>
        <v>1.741050336008636</v>
      </c>
      <c r="AB652" s="25">
        <f t="shared" si="858"/>
        <v>1.7590421487837922</v>
      </c>
      <c r="AC652" s="25">
        <f t="shared" si="859"/>
        <v>0.017991812775156157</v>
      </c>
      <c r="AD652" s="27">
        <f t="shared" si="860"/>
        <v>383.0454545454545</v>
      </c>
      <c r="AE652" s="26">
        <f t="shared" si="861"/>
        <v>1.743482062549122</v>
      </c>
      <c r="AF652" s="25">
        <f t="shared" si="862"/>
        <v>1.756566854418131</v>
      </c>
      <c r="AG652" s="25">
        <f t="shared" si="863"/>
        <v>0.013084791869008905</v>
      </c>
    </row>
    <row r="653" spans="1:33" ht="12.75">
      <c r="A653" s="67">
        <v>2</v>
      </c>
      <c r="B653" s="21">
        <f t="shared" si="832"/>
        <v>0.6225589225589225</v>
      </c>
      <c r="C653" s="23" t="str">
        <f t="shared" si="833"/>
        <v>nc</v>
      </c>
      <c r="D653" s="22" t="str">
        <f t="shared" si="834"/>
        <v>nc</v>
      </c>
      <c r="E653" s="22" t="str">
        <f t="shared" si="835"/>
        <v>nc</v>
      </c>
      <c r="F653" s="24">
        <f t="shared" si="836"/>
        <v>47.88068181818181</v>
      </c>
      <c r="G653" s="23" t="str">
        <f t="shared" si="837"/>
        <v>nc</v>
      </c>
      <c r="H653" s="22" t="str">
        <f t="shared" si="838"/>
        <v>nc</v>
      </c>
      <c r="I653" s="22" t="str">
        <f t="shared" si="839"/>
        <v>nc</v>
      </c>
      <c r="J653" s="24">
        <f t="shared" si="840"/>
        <v>68.09696969696968</v>
      </c>
      <c r="K653" s="23" t="str">
        <f t="shared" si="841"/>
        <v>nc</v>
      </c>
      <c r="L653" s="22" t="str">
        <f t="shared" si="842"/>
        <v>nc</v>
      </c>
      <c r="M653" s="22" t="str">
        <f t="shared" si="843"/>
        <v>nc</v>
      </c>
      <c r="N653" s="24">
        <f t="shared" si="844"/>
        <v>95.76136363636363</v>
      </c>
      <c r="O653" s="23">
        <f t="shared" si="845"/>
        <v>1.9654773821996367</v>
      </c>
      <c r="P653" s="22">
        <f t="shared" si="846"/>
        <v>2.035757044584215</v>
      </c>
      <c r="Q653" s="22">
        <f t="shared" si="847"/>
        <v>0.07027966238457806</v>
      </c>
      <c r="R653" s="24">
        <f t="shared" si="848"/>
        <v>139.28925619834712</v>
      </c>
      <c r="S653" s="23">
        <f t="shared" si="849"/>
        <v>1.9761369793338097</v>
      </c>
      <c r="T653" s="22">
        <f t="shared" si="850"/>
        <v>2.0244463852629333</v>
      </c>
      <c r="U653" s="22">
        <f t="shared" si="851"/>
        <v>0.04830940592912358</v>
      </c>
      <c r="V653" s="24">
        <f t="shared" si="852"/>
        <v>191.52272727272725</v>
      </c>
      <c r="W653" s="23">
        <f t="shared" si="853"/>
        <v>1.9825884177499893</v>
      </c>
      <c r="X653" s="22">
        <f t="shared" si="854"/>
        <v>2.0177201175339325</v>
      </c>
      <c r="Y653" s="22">
        <f t="shared" si="855"/>
        <v>0.03513169978394326</v>
      </c>
      <c r="Z653" s="24">
        <f t="shared" si="856"/>
        <v>278.57851239669424</v>
      </c>
      <c r="AA653" s="23">
        <f t="shared" si="857"/>
        <v>1.9879968820037035</v>
      </c>
      <c r="AB653" s="22">
        <f t="shared" si="858"/>
        <v>2.012148943194996</v>
      </c>
      <c r="AC653" s="22">
        <f t="shared" si="859"/>
        <v>0.02415206119129265</v>
      </c>
      <c r="AD653" s="24">
        <f t="shared" si="860"/>
        <v>383.0454545454545</v>
      </c>
      <c r="AE653" s="23">
        <f t="shared" si="861"/>
        <v>1.991256147799552</v>
      </c>
      <c r="AF653" s="22">
        <f t="shared" si="862"/>
        <v>2.0088209815594666</v>
      </c>
      <c r="AG653" s="22">
        <f t="shared" si="863"/>
        <v>0.017564833759914578</v>
      </c>
    </row>
    <row r="654" spans="1:33" ht="12.75">
      <c r="A654" s="67">
        <v>2.25</v>
      </c>
      <c r="B654" s="21">
        <f t="shared" si="832"/>
        <v>0.6225589225589225</v>
      </c>
      <c r="C654" s="26" t="str">
        <f t="shared" si="833"/>
        <v>nc</v>
      </c>
      <c r="D654" s="25" t="str">
        <f t="shared" si="834"/>
        <v>nc</v>
      </c>
      <c r="E654" s="25" t="str">
        <f t="shared" si="835"/>
        <v>nc</v>
      </c>
      <c r="F654" s="27">
        <f t="shared" si="836"/>
        <v>47.88068181818181</v>
      </c>
      <c r="G654" s="26" t="str">
        <f t="shared" si="837"/>
        <v>nc</v>
      </c>
      <c r="H654" s="25" t="str">
        <f t="shared" si="838"/>
        <v>nc</v>
      </c>
      <c r="I654" s="25" t="str">
        <f t="shared" si="839"/>
        <v>nc</v>
      </c>
      <c r="J654" s="27">
        <f t="shared" si="840"/>
        <v>68.09696969696968</v>
      </c>
      <c r="K654" s="26" t="str">
        <f t="shared" si="841"/>
        <v>nc</v>
      </c>
      <c r="L654" s="25" t="str">
        <f t="shared" si="842"/>
        <v>nc</v>
      </c>
      <c r="M654" s="25" t="str">
        <f t="shared" si="843"/>
        <v>nc</v>
      </c>
      <c r="N654" s="27">
        <f t="shared" si="844"/>
        <v>95.76136363636363</v>
      </c>
      <c r="O654" s="26">
        <f t="shared" si="845"/>
        <v>2.2055036305620463</v>
      </c>
      <c r="P654" s="25">
        <f t="shared" si="846"/>
        <v>2.2963287805813843</v>
      </c>
      <c r="Q654" s="25">
        <f t="shared" si="847"/>
        <v>0.090825150019338</v>
      </c>
      <c r="R654" s="27">
        <f t="shared" si="848"/>
        <v>139.28925619834712</v>
      </c>
      <c r="S654" s="26">
        <f t="shared" si="849"/>
        <v>2.2192185148537797</v>
      </c>
      <c r="T654" s="25">
        <f t="shared" si="850"/>
        <v>2.281647399782963</v>
      </c>
      <c r="U654" s="25">
        <f t="shared" si="851"/>
        <v>0.062428884929183415</v>
      </c>
      <c r="V654" s="27">
        <f t="shared" si="852"/>
        <v>191.52272727272725</v>
      </c>
      <c r="W654" s="26">
        <f t="shared" si="853"/>
        <v>2.2275296263819304</v>
      </c>
      <c r="X654" s="25">
        <f t="shared" si="854"/>
        <v>2.2729283365412</v>
      </c>
      <c r="Y654" s="25">
        <f t="shared" si="855"/>
        <v>0.04539871015926966</v>
      </c>
      <c r="Z654" s="27">
        <f t="shared" si="856"/>
        <v>278.57851239669424</v>
      </c>
      <c r="AA654" s="26">
        <f t="shared" si="857"/>
        <v>2.234503254573745</v>
      </c>
      <c r="AB654" s="25">
        <f t="shared" si="858"/>
        <v>2.265713192847943</v>
      </c>
      <c r="AC654" s="25">
        <f t="shared" si="859"/>
        <v>0.031209938274197935</v>
      </c>
      <c r="AD654" s="27">
        <f t="shared" si="860"/>
        <v>383.0454545454545</v>
      </c>
      <c r="AE654" s="26">
        <f t="shared" si="861"/>
        <v>2.238708429678999</v>
      </c>
      <c r="AF654" s="25">
        <f t="shared" si="862"/>
        <v>2.261406052313699</v>
      </c>
      <c r="AG654" s="25">
        <f t="shared" si="863"/>
        <v>0.02269762263470021</v>
      </c>
    </row>
    <row r="655" spans="1:33" ht="12.75">
      <c r="A655" s="67">
        <v>2.75</v>
      </c>
      <c r="B655" s="21">
        <f t="shared" si="832"/>
        <v>0.6225589225589225</v>
      </c>
      <c r="C655" s="23" t="str">
        <f t="shared" si="833"/>
        <v>nc</v>
      </c>
      <c r="D655" s="22" t="str">
        <f t="shared" si="834"/>
        <v>nc</v>
      </c>
      <c r="E655" s="22" t="str">
        <f t="shared" si="835"/>
        <v>nc</v>
      </c>
      <c r="F655" s="24">
        <f t="shared" si="836"/>
        <v>47.88068181818181</v>
      </c>
      <c r="G655" s="23" t="str">
        <f t="shared" si="837"/>
        <v>nc</v>
      </c>
      <c r="H655" s="22" t="str">
        <f t="shared" si="838"/>
        <v>nc</v>
      </c>
      <c r="I655" s="22" t="str">
        <f t="shared" si="839"/>
        <v>nc</v>
      </c>
      <c r="J655" s="24">
        <f t="shared" si="840"/>
        <v>68.09696969696968</v>
      </c>
      <c r="K655" s="23" t="str">
        <f t="shared" si="841"/>
        <v>nc</v>
      </c>
      <c r="L655" s="22" t="str">
        <f t="shared" si="842"/>
        <v>nc</v>
      </c>
      <c r="M655" s="22" t="str">
        <f t="shared" si="843"/>
        <v>nc</v>
      </c>
      <c r="N655" s="24">
        <f t="shared" si="844"/>
        <v>95.76136363636363</v>
      </c>
      <c r="O655" s="23">
        <f t="shared" si="845"/>
        <v>2.6818894907728446</v>
      </c>
      <c r="P655" s="22">
        <f t="shared" si="846"/>
        <v>2.8216601907418792</v>
      </c>
      <c r="Q655" s="22">
        <f t="shared" si="847"/>
        <v>0.13977069996903468</v>
      </c>
      <c r="R655" s="24">
        <f t="shared" si="848"/>
        <v>139.28925619834712</v>
      </c>
      <c r="S655" s="23">
        <f t="shared" si="849"/>
        <v>2.702808772802298</v>
      </c>
      <c r="T655" s="22">
        <f t="shared" si="850"/>
        <v>2.7988684355201965</v>
      </c>
      <c r="U655" s="22">
        <f t="shared" si="851"/>
        <v>0.09605966271789868</v>
      </c>
      <c r="V655" s="24">
        <f t="shared" si="852"/>
        <v>191.52272727272725</v>
      </c>
      <c r="W655" s="23">
        <f t="shared" si="853"/>
        <v>2.7155177262547685</v>
      </c>
      <c r="X655" s="22">
        <f t="shared" si="854"/>
        <v>2.785369264778139</v>
      </c>
      <c r="Y655" s="22">
        <f t="shared" si="855"/>
        <v>0.06985153852337067</v>
      </c>
      <c r="Z655" s="24">
        <f t="shared" si="856"/>
        <v>278.57851239669424</v>
      </c>
      <c r="AA655" s="23">
        <f t="shared" si="857"/>
        <v>2.7262001786233574</v>
      </c>
      <c r="AB655" s="22">
        <f t="shared" si="858"/>
        <v>2.77421902758052</v>
      </c>
      <c r="AC655" s="22">
        <f t="shared" si="859"/>
        <v>0.048018848957162685</v>
      </c>
      <c r="AD655" s="24">
        <f t="shared" si="860"/>
        <v>383.0454545454545</v>
      </c>
      <c r="AE655" s="23">
        <f t="shared" si="861"/>
        <v>2.732650087777802</v>
      </c>
      <c r="AF655" s="22">
        <f t="shared" si="862"/>
        <v>2.767571633162541</v>
      </c>
      <c r="AG655" s="22">
        <f t="shared" si="863"/>
        <v>0.034921545384738906</v>
      </c>
    </row>
    <row r="656" spans="1:33" ht="12.75">
      <c r="A656" s="67">
        <v>3</v>
      </c>
      <c r="B656" s="21">
        <f t="shared" si="832"/>
        <v>0.6225589225589225</v>
      </c>
      <c r="C656" s="26" t="str">
        <f t="shared" si="833"/>
        <v>nc</v>
      </c>
      <c r="D656" s="25" t="str">
        <f t="shared" si="834"/>
        <v>nc</v>
      </c>
      <c r="E656" s="25" t="str">
        <f t="shared" si="835"/>
        <v>nc</v>
      </c>
      <c r="F656" s="27">
        <f t="shared" si="836"/>
        <v>47.88068181818181</v>
      </c>
      <c r="G656" s="26" t="str">
        <f t="shared" si="837"/>
        <v>nc</v>
      </c>
      <c r="H656" s="25" t="str">
        <f t="shared" si="838"/>
        <v>nc</v>
      </c>
      <c r="I656" s="25" t="str">
        <f t="shared" si="839"/>
        <v>nc</v>
      </c>
      <c r="J656" s="27">
        <f t="shared" si="840"/>
        <v>68.09696969696968</v>
      </c>
      <c r="K656" s="26" t="str">
        <f t="shared" si="841"/>
        <v>nc</v>
      </c>
      <c r="L656" s="25" t="str">
        <f t="shared" si="842"/>
        <v>nc</v>
      </c>
      <c r="M656" s="25" t="str">
        <f t="shared" si="843"/>
        <v>nc</v>
      </c>
      <c r="N656" s="27">
        <f t="shared" si="844"/>
        <v>95.76136363636363</v>
      </c>
      <c r="O656" s="26">
        <f t="shared" si="845"/>
        <v>2.9182677256973784</v>
      </c>
      <c r="P656" s="25">
        <f t="shared" si="846"/>
        <v>3.0864423615038192</v>
      </c>
      <c r="Q656" s="25">
        <f t="shared" si="847"/>
        <v>0.16817463580644088</v>
      </c>
      <c r="R656" s="27">
        <f t="shared" si="848"/>
        <v>139.28925619834712</v>
      </c>
      <c r="S656" s="26">
        <f t="shared" si="849"/>
        <v>2.9433265562660167</v>
      </c>
      <c r="T656" s="25">
        <f t="shared" si="850"/>
        <v>3.0588987746618495</v>
      </c>
      <c r="U656" s="25">
        <f t="shared" si="851"/>
        <v>0.11557221839583276</v>
      </c>
      <c r="V656" s="27">
        <f t="shared" si="852"/>
        <v>191.52272727272725</v>
      </c>
      <c r="W656" s="26">
        <f t="shared" si="853"/>
        <v>2.958569494610187</v>
      </c>
      <c r="X656" s="25">
        <f t="shared" si="854"/>
        <v>3.042607334319253</v>
      </c>
      <c r="Y656" s="25">
        <f t="shared" si="855"/>
        <v>0.0840378397090662</v>
      </c>
      <c r="Z656" s="27">
        <f t="shared" si="856"/>
        <v>278.57851239669424</v>
      </c>
      <c r="AA656" s="26">
        <f t="shared" si="857"/>
        <v>2.9713930692529926</v>
      </c>
      <c r="AB656" s="25">
        <f t="shared" si="858"/>
        <v>3.029163108768955</v>
      </c>
      <c r="AC656" s="25">
        <f t="shared" si="859"/>
        <v>0.05777003951596216</v>
      </c>
      <c r="AD656" s="27">
        <f t="shared" si="860"/>
        <v>383.0454545454545</v>
      </c>
      <c r="AE656" s="26">
        <f t="shared" si="861"/>
        <v>2.9791407121655844</v>
      </c>
      <c r="AF656" s="25">
        <f t="shared" si="862"/>
        <v>3.021153451794193</v>
      </c>
      <c r="AG656" s="25">
        <f t="shared" si="863"/>
        <v>0.04201273962860874</v>
      </c>
    </row>
    <row r="657" spans="1:33" ht="12.75">
      <c r="A657" s="67">
        <v>4</v>
      </c>
      <c r="B657" s="21">
        <f t="shared" si="832"/>
        <v>0.6225589225589225</v>
      </c>
      <c r="C657" s="23" t="str">
        <f t="shared" si="833"/>
        <v>nc</v>
      </c>
      <c r="D657" s="22" t="str">
        <f t="shared" si="834"/>
        <v>nc</v>
      </c>
      <c r="E657" s="22" t="str">
        <f t="shared" si="835"/>
        <v>nc</v>
      </c>
      <c r="F657" s="24">
        <f t="shared" si="836"/>
        <v>47.88068181818181</v>
      </c>
      <c r="G657" s="23" t="str">
        <f t="shared" si="837"/>
        <v>nc</v>
      </c>
      <c r="H657" s="22" t="str">
        <f t="shared" si="838"/>
        <v>nc</v>
      </c>
      <c r="I657" s="22" t="str">
        <f t="shared" si="839"/>
        <v>nc</v>
      </c>
      <c r="J657" s="24">
        <f t="shared" si="840"/>
        <v>68.09696969696968</v>
      </c>
      <c r="K657" s="23" t="str">
        <f t="shared" si="841"/>
        <v>nc</v>
      </c>
      <c r="L657" s="22" t="str">
        <f t="shared" si="842"/>
        <v>nc</v>
      </c>
      <c r="M657" s="22" t="str">
        <f t="shared" si="843"/>
        <v>nc</v>
      </c>
      <c r="N657" s="24">
        <f t="shared" si="844"/>
        <v>95.76136363636363</v>
      </c>
      <c r="O657" s="23">
        <f t="shared" si="845"/>
        <v>3.851895597036961</v>
      </c>
      <c r="P657" s="22">
        <f t="shared" si="846"/>
        <v>4.159948976821378</v>
      </c>
      <c r="Q657" s="22">
        <f t="shared" si="847"/>
        <v>0.3080533797844174</v>
      </c>
      <c r="R657" s="24">
        <f t="shared" si="848"/>
        <v>139.28925619834712</v>
      </c>
      <c r="S657" s="23">
        <f t="shared" si="849"/>
        <v>3.8969862866731235</v>
      </c>
      <c r="T657" s="22">
        <f t="shared" si="850"/>
        <v>4.108607757526323</v>
      </c>
      <c r="U657" s="22">
        <f t="shared" si="851"/>
        <v>0.21162147085319916</v>
      </c>
      <c r="V657" s="24">
        <f t="shared" si="852"/>
        <v>191.52272727272725</v>
      </c>
      <c r="W657" s="23">
        <f t="shared" si="853"/>
        <v>3.92455100752031</v>
      </c>
      <c r="X657" s="22">
        <f t="shared" si="854"/>
        <v>4.078406851452487</v>
      </c>
      <c r="Y657" s="22">
        <f t="shared" si="855"/>
        <v>0.15385584393217755</v>
      </c>
      <c r="Z657" s="24">
        <f t="shared" si="856"/>
        <v>278.57851239669424</v>
      </c>
      <c r="AA657" s="23">
        <f t="shared" si="857"/>
        <v>3.9478212525197254</v>
      </c>
      <c r="AB657" s="22">
        <f t="shared" si="858"/>
        <v>4.053576525477146</v>
      </c>
      <c r="AC657" s="22">
        <f t="shared" si="859"/>
        <v>0.10575527295742049</v>
      </c>
      <c r="AD657" s="24">
        <f t="shared" si="860"/>
        <v>383.0454545454545</v>
      </c>
      <c r="AE657" s="23">
        <f t="shared" si="861"/>
        <v>3.961916331962232</v>
      </c>
      <c r="AF657" s="22">
        <f t="shared" si="862"/>
        <v>4.038822927784772</v>
      </c>
      <c r="AG657" s="22">
        <f t="shared" si="863"/>
        <v>0.07690659582254034</v>
      </c>
    </row>
    <row r="658" spans="1:33" ht="12.75">
      <c r="A658" s="67">
        <v>5</v>
      </c>
      <c r="B658" s="21">
        <f t="shared" si="832"/>
        <v>0.6225589225589225</v>
      </c>
      <c r="C658" s="26" t="str">
        <f t="shared" si="833"/>
        <v>nc</v>
      </c>
      <c r="D658" s="25" t="str">
        <f t="shared" si="834"/>
        <v>nc</v>
      </c>
      <c r="E658" s="25" t="str">
        <f t="shared" si="835"/>
        <v>nc</v>
      </c>
      <c r="F658" s="27">
        <f t="shared" si="836"/>
        <v>47.88068181818181</v>
      </c>
      <c r="G658" s="26" t="str">
        <f t="shared" si="837"/>
        <v>nc</v>
      </c>
      <c r="H658" s="25" t="str">
        <f t="shared" si="838"/>
        <v>nc</v>
      </c>
      <c r="I658" s="25" t="str">
        <f t="shared" si="839"/>
        <v>nc</v>
      </c>
      <c r="J658" s="27">
        <f t="shared" si="840"/>
        <v>68.09696969696968</v>
      </c>
      <c r="K658" s="26" t="str">
        <f t="shared" si="841"/>
        <v>nc</v>
      </c>
      <c r="L658" s="25" t="str">
        <f t="shared" si="842"/>
        <v>nc</v>
      </c>
      <c r="M658" s="25" t="str">
        <f t="shared" si="843"/>
        <v>nc</v>
      </c>
      <c r="N658" s="27">
        <f t="shared" si="844"/>
        <v>95.76136363636363</v>
      </c>
      <c r="O658" s="26">
        <f t="shared" si="845"/>
        <v>4.766933332850625</v>
      </c>
      <c r="P658" s="25">
        <f t="shared" si="846"/>
        <v>5.257028585459435</v>
      </c>
      <c r="Q658" s="25">
        <f t="shared" si="847"/>
        <v>0.4900952526088096</v>
      </c>
      <c r="R658" s="27">
        <f t="shared" si="848"/>
        <v>139.28925619834712</v>
      </c>
      <c r="S658" s="26">
        <f t="shared" si="849"/>
        <v>4.837398098633325</v>
      </c>
      <c r="T658" s="25">
        <f t="shared" si="850"/>
        <v>5.173913358470845</v>
      </c>
      <c r="U658" s="25">
        <f t="shared" si="851"/>
        <v>0.33651525983751984</v>
      </c>
      <c r="V658" s="27">
        <f t="shared" si="852"/>
        <v>191.52272727272725</v>
      </c>
      <c r="W658" s="26">
        <f t="shared" si="853"/>
        <v>4.880685851327834</v>
      </c>
      <c r="X658" s="25">
        <f t="shared" si="854"/>
        <v>5.12529388180891</v>
      </c>
      <c r="Y658" s="25">
        <f t="shared" si="855"/>
        <v>0.2446080304810767</v>
      </c>
      <c r="Z658" s="27">
        <f t="shared" si="856"/>
        <v>278.57851239669424</v>
      </c>
      <c r="AA658" s="26">
        <f t="shared" si="857"/>
        <v>4.917355229636755</v>
      </c>
      <c r="AB658" s="25">
        <f t="shared" si="858"/>
        <v>5.085470237627906</v>
      </c>
      <c r="AC658" s="25">
        <f t="shared" si="859"/>
        <v>0.1681150079911511</v>
      </c>
      <c r="AD658" s="27">
        <f t="shared" si="860"/>
        <v>383.0454545454545</v>
      </c>
      <c r="AE658" s="26">
        <f t="shared" si="861"/>
        <v>4.9396225371054925</v>
      </c>
      <c r="AF658" s="25">
        <f t="shared" si="862"/>
        <v>5.061871726031584</v>
      </c>
      <c r="AG658" s="25">
        <f t="shared" si="863"/>
        <v>0.12224918892609171</v>
      </c>
    </row>
    <row r="659" spans="1:33" ht="12.75">
      <c r="A659" s="67">
        <v>10</v>
      </c>
      <c r="B659" s="21">
        <f t="shared" si="832"/>
        <v>0.6225589225589225</v>
      </c>
      <c r="C659" s="23" t="str">
        <f t="shared" si="833"/>
        <v>nc</v>
      </c>
      <c r="D659" s="22" t="str">
        <f t="shared" si="834"/>
        <v>nc</v>
      </c>
      <c r="E659" s="22" t="str">
        <f t="shared" si="835"/>
        <v>nc</v>
      </c>
      <c r="F659" s="24">
        <f t="shared" si="836"/>
        <v>47.88068181818181</v>
      </c>
      <c r="G659" s="23" t="str">
        <f t="shared" si="837"/>
        <v>nc</v>
      </c>
      <c r="H659" s="22" t="str">
        <f t="shared" si="838"/>
        <v>nc</v>
      </c>
      <c r="I659" s="22" t="str">
        <f t="shared" si="839"/>
        <v>nc</v>
      </c>
      <c r="J659" s="24">
        <f t="shared" si="840"/>
        <v>68.09696969696968</v>
      </c>
      <c r="K659" s="23" t="str">
        <f t="shared" si="841"/>
        <v>nc</v>
      </c>
      <c r="L659" s="22" t="str">
        <f t="shared" si="842"/>
        <v>nc</v>
      </c>
      <c r="M659" s="22" t="str">
        <f t="shared" si="843"/>
        <v>nc</v>
      </c>
      <c r="N659" s="24">
        <f t="shared" si="844"/>
        <v>95.76136363636363</v>
      </c>
      <c r="O659" s="23">
        <f t="shared" si="845"/>
        <v>9.081781947568578</v>
      </c>
      <c r="P659" s="22">
        <f t="shared" si="846"/>
        <v>11.124775973124168</v>
      </c>
      <c r="Q659" s="22">
        <f t="shared" si="847"/>
        <v>2.04299402555559</v>
      </c>
      <c r="R659" s="24">
        <f t="shared" si="848"/>
        <v>139.28925619834712</v>
      </c>
      <c r="S659" s="23">
        <f t="shared" si="849"/>
        <v>9.350075964512985</v>
      </c>
      <c r="T659" s="22">
        <f t="shared" si="850"/>
        <v>10.747026075853574</v>
      </c>
      <c r="U659" s="22">
        <f t="shared" si="851"/>
        <v>1.3969501113405887</v>
      </c>
      <c r="V659" s="24">
        <f t="shared" si="852"/>
        <v>191.52272727272725</v>
      </c>
      <c r="W659" s="23">
        <f t="shared" si="853"/>
        <v>9.518798582357546</v>
      </c>
      <c r="X659" s="22">
        <f t="shared" si="854"/>
        <v>10.532443976946858</v>
      </c>
      <c r="Y659" s="22">
        <f t="shared" si="855"/>
        <v>1.0136453945893127</v>
      </c>
      <c r="Z659" s="24">
        <f t="shared" si="856"/>
        <v>278.57851239669424</v>
      </c>
      <c r="AA659" s="23">
        <f t="shared" si="857"/>
        <v>9.664123264074549</v>
      </c>
      <c r="AB659" s="22">
        <f t="shared" si="858"/>
        <v>10.360064171666032</v>
      </c>
      <c r="AC659" s="22">
        <f t="shared" si="859"/>
        <v>0.6959409075914831</v>
      </c>
      <c r="AD659" s="24">
        <f t="shared" si="860"/>
        <v>383.0454545454545</v>
      </c>
      <c r="AE659" s="23">
        <f t="shared" si="861"/>
        <v>9.753467706727912</v>
      </c>
      <c r="AF659" s="22">
        <f t="shared" si="862"/>
        <v>10.259318363437236</v>
      </c>
      <c r="AG659" s="22">
        <f t="shared" si="863"/>
        <v>0.5058506567093239</v>
      </c>
    </row>
    <row r="660" spans="1:33" ht="12.75">
      <c r="A660" s="67">
        <v>20</v>
      </c>
      <c r="B660" s="21">
        <f t="shared" si="832"/>
        <v>0.6225589225589225</v>
      </c>
      <c r="C660" s="26" t="str">
        <f t="shared" si="833"/>
        <v>nc</v>
      </c>
      <c r="D660" s="25" t="str">
        <f t="shared" si="834"/>
        <v>nc</v>
      </c>
      <c r="E660" s="25" t="str">
        <f t="shared" si="835"/>
        <v>nc</v>
      </c>
      <c r="F660" s="27">
        <f t="shared" si="836"/>
        <v>47.88068181818181</v>
      </c>
      <c r="G660" s="26" t="str">
        <f t="shared" si="837"/>
        <v>nc</v>
      </c>
      <c r="H660" s="25" t="str">
        <f t="shared" si="838"/>
        <v>nc</v>
      </c>
      <c r="I660" s="25" t="str">
        <f t="shared" si="839"/>
        <v>nc</v>
      </c>
      <c r="J660" s="27">
        <f t="shared" si="840"/>
        <v>68.09696969696968</v>
      </c>
      <c r="K660" s="26" t="str">
        <f t="shared" si="841"/>
        <v>nc</v>
      </c>
      <c r="L660" s="25" t="str">
        <f t="shared" si="842"/>
        <v>nc</v>
      </c>
      <c r="M660" s="25" t="str">
        <f t="shared" si="843"/>
        <v>nc</v>
      </c>
      <c r="N660" s="27">
        <f t="shared" si="844"/>
        <v>95.76136363636363</v>
      </c>
      <c r="O660" s="26">
        <f t="shared" si="845"/>
        <v>16.59018944354453</v>
      </c>
      <c r="P660" s="25">
        <f t="shared" si="846"/>
        <v>25.174070617644496</v>
      </c>
      <c r="Q660" s="25">
        <f t="shared" si="847"/>
        <v>8.583881174099965</v>
      </c>
      <c r="R660" s="27">
        <f t="shared" si="848"/>
        <v>139.28925619834712</v>
      </c>
      <c r="S660" s="26">
        <f t="shared" si="849"/>
        <v>17.52382909078319</v>
      </c>
      <c r="T660" s="25">
        <f t="shared" si="850"/>
        <v>23.29110467467976</v>
      </c>
      <c r="U660" s="25">
        <f t="shared" si="851"/>
        <v>5.76727558389657</v>
      </c>
      <c r="V660" s="27">
        <f t="shared" si="852"/>
        <v>191.52272727272725</v>
      </c>
      <c r="W660" s="26">
        <f t="shared" si="853"/>
        <v>18.136215959353528</v>
      </c>
      <c r="X660" s="25">
        <f t="shared" si="854"/>
        <v>22.290725873007137</v>
      </c>
      <c r="Y660" s="25">
        <f t="shared" si="855"/>
        <v>4.154509913653609</v>
      </c>
      <c r="Z660" s="27">
        <f t="shared" si="856"/>
        <v>278.57851239669424</v>
      </c>
      <c r="AA660" s="26">
        <f t="shared" si="857"/>
        <v>18.680214162991685</v>
      </c>
      <c r="AB660" s="25">
        <f t="shared" si="858"/>
        <v>21.520453081256058</v>
      </c>
      <c r="AC660" s="25">
        <f t="shared" si="859"/>
        <v>2.8402389182643724</v>
      </c>
      <c r="AD660" s="27">
        <f t="shared" si="860"/>
        <v>383.0454545454545</v>
      </c>
      <c r="AE660" s="26">
        <f t="shared" si="861"/>
        <v>19.02256477536579</v>
      </c>
      <c r="AF660" s="25">
        <f t="shared" si="862"/>
        <v>21.08332303393697</v>
      </c>
      <c r="AG660" s="25">
        <f t="shared" si="863"/>
        <v>2.0607582585711803</v>
      </c>
    </row>
    <row r="661" spans="1:33" ht="12.75">
      <c r="A661" s="67">
        <v>50</v>
      </c>
      <c r="B661" s="21">
        <f t="shared" si="832"/>
        <v>0.6225589225589225</v>
      </c>
      <c r="C661" s="23" t="str">
        <f t="shared" si="833"/>
        <v>nc</v>
      </c>
      <c r="D661" s="22" t="str">
        <f t="shared" si="834"/>
        <v>nc</v>
      </c>
      <c r="E661" s="22" t="str">
        <f t="shared" si="835"/>
        <v>nc</v>
      </c>
      <c r="F661" s="24">
        <f t="shared" si="836"/>
        <v>47.88068181818181</v>
      </c>
      <c r="G661" s="23" t="str">
        <f t="shared" si="837"/>
        <v>nc</v>
      </c>
      <c r="H661" s="22" t="str">
        <f t="shared" si="838"/>
        <v>nc</v>
      </c>
      <c r="I661" s="22" t="str">
        <f t="shared" si="839"/>
        <v>nc</v>
      </c>
      <c r="J661" s="24">
        <f t="shared" si="840"/>
        <v>68.09696969696968</v>
      </c>
      <c r="K661" s="23" t="str">
        <f t="shared" si="841"/>
        <v>nc</v>
      </c>
      <c r="L661" s="22" t="str">
        <f t="shared" si="842"/>
        <v>nc</v>
      </c>
      <c r="M661" s="22" t="str">
        <f t="shared" si="843"/>
        <v>nc</v>
      </c>
      <c r="N661" s="24">
        <f t="shared" si="844"/>
        <v>95.76136363636363</v>
      </c>
      <c r="O661" s="23">
        <f t="shared" si="845"/>
        <v>32.92049951340009</v>
      </c>
      <c r="P661" s="22">
        <f t="shared" si="846"/>
        <v>103.909164623091</v>
      </c>
      <c r="Q661" s="22">
        <f t="shared" si="847"/>
        <v>70.98866510969091</v>
      </c>
      <c r="R661" s="24">
        <f t="shared" si="848"/>
        <v>139.28925619834712</v>
      </c>
      <c r="S661" s="23">
        <f t="shared" si="849"/>
        <v>36.854614558985354</v>
      </c>
      <c r="T661" s="22">
        <f t="shared" si="850"/>
        <v>77.72208530190238</v>
      </c>
      <c r="U661" s="22">
        <f t="shared" si="851"/>
        <v>40.86747074291703</v>
      </c>
      <c r="V661" s="24">
        <f t="shared" si="852"/>
        <v>191.52272727272725</v>
      </c>
      <c r="W661" s="23">
        <f t="shared" si="853"/>
        <v>39.7012797879734</v>
      </c>
      <c r="X661" s="22">
        <f t="shared" si="854"/>
        <v>67.51330557706211</v>
      </c>
      <c r="Y661" s="22">
        <f t="shared" si="855"/>
        <v>27.812025789088715</v>
      </c>
      <c r="Z661" s="24">
        <f t="shared" si="856"/>
        <v>278.57851239669424</v>
      </c>
      <c r="AA661" s="23">
        <f t="shared" si="857"/>
        <v>42.43253481247836</v>
      </c>
      <c r="AB661" s="22">
        <f t="shared" si="858"/>
        <v>60.852502617841886</v>
      </c>
      <c r="AC661" s="22">
        <f t="shared" si="859"/>
        <v>18.419967805363527</v>
      </c>
      <c r="AD661" s="24">
        <f t="shared" si="860"/>
        <v>383.0454545454545</v>
      </c>
      <c r="AE661" s="23">
        <f t="shared" si="861"/>
        <v>44.259435185111265</v>
      </c>
      <c r="AF661" s="22">
        <f t="shared" si="862"/>
        <v>57.45162664391963</v>
      </c>
      <c r="AG661" s="22">
        <f t="shared" si="863"/>
        <v>13.192191458808367</v>
      </c>
    </row>
    <row r="662" spans="1:33" ht="12.75">
      <c r="A662" s="67">
        <v>100</v>
      </c>
      <c r="B662" s="21">
        <f t="shared" si="832"/>
        <v>0.6225589225589225</v>
      </c>
      <c r="C662" s="26" t="str">
        <f t="shared" si="833"/>
        <v>nc</v>
      </c>
      <c r="D662" s="25" t="str">
        <f t="shared" si="834"/>
        <v>nc</v>
      </c>
      <c r="E662" s="25" t="str">
        <f t="shared" si="835"/>
        <v>nc</v>
      </c>
      <c r="F662" s="27">
        <f t="shared" si="836"/>
        <v>47.88068181818181</v>
      </c>
      <c r="G662" s="26" t="str">
        <f t="shared" si="837"/>
        <v>nc</v>
      </c>
      <c r="H662" s="25" t="str">
        <f t="shared" si="838"/>
        <v>nc</v>
      </c>
      <c r="I662" s="25" t="str">
        <f t="shared" si="839"/>
        <v>nc</v>
      </c>
      <c r="J662" s="27">
        <f t="shared" si="840"/>
        <v>68.09696969696968</v>
      </c>
      <c r="K662" s="26" t="str">
        <f t="shared" si="841"/>
        <v>nc</v>
      </c>
      <c r="L662" s="25" t="str">
        <f t="shared" si="842"/>
        <v>nc</v>
      </c>
      <c r="M662" s="25" t="str">
        <f t="shared" si="843"/>
        <v>nc</v>
      </c>
      <c r="N662" s="27">
        <f t="shared" si="844"/>
        <v>95.76136363636363</v>
      </c>
      <c r="O662" s="26">
        <f t="shared" si="845"/>
        <v>48.996989130075804</v>
      </c>
      <c r="P662" s="25" t="str">
        <f t="shared" si="846"/>
        <v>infini</v>
      </c>
      <c r="Q662" s="25" t="str">
        <f t="shared" si="847"/>
        <v>infini</v>
      </c>
      <c r="R662" s="27">
        <f t="shared" si="848"/>
        <v>139.28925619834712</v>
      </c>
      <c r="S662" s="26">
        <f t="shared" si="849"/>
        <v>58.287033517845536</v>
      </c>
      <c r="T662" s="25">
        <f t="shared" si="850"/>
        <v>351.6761057640744</v>
      </c>
      <c r="U662" s="25">
        <f t="shared" si="851"/>
        <v>293.38907224622886</v>
      </c>
      <c r="V662" s="27">
        <f t="shared" si="852"/>
        <v>191.52272727272725</v>
      </c>
      <c r="W662" s="26">
        <f t="shared" si="853"/>
        <v>65.76909965247816</v>
      </c>
      <c r="X662" s="25">
        <f t="shared" si="854"/>
        <v>208.53790356427334</v>
      </c>
      <c r="Y662" s="25">
        <f t="shared" si="855"/>
        <v>142.76880391179517</v>
      </c>
      <c r="Z662" s="27">
        <f t="shared" si="856"/>
        <v>278.57851239669424</v>
      </c>
      <c r="AA662" s="26">
        <f t="shared" si="857"/>
        <v>73.64726247304921</v>
      </c>
      <c r="AB662" s="25">
        <f t="shared" si="858"/>
        <v>155.72048256533927</v>
      </c>
      <c r="AC662" s="25">
        <f t="shared" si="859"/>
        <v>82.07322009229006</v>
      </c>
      <c r="AD662" s="27">
        <f t="shared" si="860"/>
        <v>383.0454545454545</v>
      </c>
      <c r="AE662" s="26">
        <f t="shared" si="861"/>
        <v>79.3502525987749</v>
      </c>
      <c r="AF662" s="25">
        <f t="shared" si="862"/>
        <v>135.17814255896218</v>
      </c>
      <c r="AG662" s="25">
        <f t="shared" si="863"/>
        <v>55.82788996018728</v>
      </c>
    </row>
    <row r="663" spans="1:33" ht="12.75">
      <c r="A663" s="67">
        <v>200</v>
      </c>
      <c r="B663" s="21">
        <f t="shared" si="832"/>
        <v>0.6225589225589225</v>
      </c>
      <c r="C663" s="23" t="str">
        <f t="shared" si="833"/>
        <v>nc</v>
      </c>
      <c r="D663" s="22" t="str">
        <f t="shared" si="834"/>
        <v>nc</v>
      </c>
      <c r="E663" s="22" t="str">
        <f t="shared" si="835"/>
        <v>nc</v>
      </c>
      <c r="F663" s="24">
        <f t="shared" si="836"/>
        <v>47.88068181818181</v>
      </c>
      <c r="G663" s="23" t="str">
        <f t="shared" si="837"/>
        <v>nc</v>
      </c>
      <c r="H663" s="22" t="str">
        <f t="shared" si="838"/>
        <v>nc</v>
      </c>
      <c r="I663" s="22" t="str">
        <f t="shared" si="839"/>
        <v>nc</v>
      </c>
      <c r="J663" s="24">
        <f t="shared" si="840"/>
        <v>68.09696969696968</v>
      </c>
      <c r="K663" s="23" t="str">
        <f t="shared" si="841"/>
        <v>nc</v>
      </c>
      <c r="L663" s="22" t="str">
        <f t="shared" si="842"/>
        <v>nc</v>
      </c>
      <c r="M663" s="22" t="str">
        <f t="shared" si="843"/>
        <v>nc</v>
      </c>
      <c r="N663" s="24">
        <f t="shared" si="844"/>
        <v>95.76136363636363</v>
      </c>
      <c r="O663" s="23">
        <f t="shared" si="845"/>
        <v>64.82553032007057</v>
      </c>
      <c r="P663" s="22" t="str">
        <f t="shared" si="846"/>
        <v>infini</v>
      </c>
      <c r="Q663" s="22" t="str">
        <f t="shared" si="847"/>
        <v>infini</v>
      </c>
      <c r="R663" s="24">
        <f t="shared" si="848"/>
        <v>139.28925619834712</v>
      </c>
      <c r="S663" s="23">
        <f t="shared" si="849"/>
        <v>82.1835206681022</v>
      </c>
      <c r="T663" s="22" t="str">
        <f t="shared" si="850"/>
        <v>infini</v>
      </c>
      <c r="U663" s="22" t="str">
        <f t="shared" si="851"/>
        <v>infini</v>
      </c>
      <c r="V663" s="24">
        <f t="shared" si="852"/>
        <v>191.52272727272725</v>
      </c>
      <c r="W663" s="23">
        <f t="shared" si="853"/>
        <v>97.91432154101129</v>
      </c>
      <c r="X663" s="22" t="str">
        <f t="shared" si="854"/>
        <v>infini</v>
      </c>
      <c r="Y663" s="22" t="str">
        <f t="shared" si="855"/>
        <v>infini</v>
      </c>
      <c r="Z663" s="24">
        <f t="shared" si="856"/>
        <v>278.57851239669424</v>
      </c>
      <c r="AA663" s="23">
        <f t="shared" si="857"/>
        <v>116.49655582086889</v>
      </c>
      <c r="AB663" s="22">
        <f t="shared" si="858"/>
        <v>706.1871404302192</v>
      </c>
      <c r="AC663" s="22">
        <f t="shared" si="859"/>
        <v>589.6905846093503</v>
      </c>
      <c r="AD663" s="24">
        <f t="shared" si="860"/>
        <v>383.0454545454545</v>
      </c>
      <c r="AE663" s="23">
        <f t="shared" si="861"/>
        <v>131.46641763918325</v>
      </c>
      <c r="AF663" s="22">
        <f t="shared" si="862"/>
        <v>417.7991252346309</v>
      </c>
      <c r="AG663" s="22">
        <f t="shared" si="863"/>
        <v>286.33270759544763</v>
      </c>
    </row>
    <row r="664" spans="1:33" ht="12.75">
      <c r="A664" s="29" t="s">
        <v>68</v>
      </c>
      <c r="C664" s="21" t="str">
        <f>IF(OR($C$187/$C$5&lt;2*$C$2,$C$2*1000&lt;$C$5),"nc",B663)</f>
        <v>nc</v>
      </c>
      <c r="D664" s="19" t="str">
        <f>IF(OR($C$187/$C$5&lt;2*$C$2,$C$2*1000&lt;$C$5),"nc","infini")</f>
        <v>nc</v>
      </c>
      <c r="E664" s="19" t="str">
        <f>IF(OR($C$187/$C$5&lt;2*$C$2,$C$2*1000&lt;$C$5),"nc","infini")</f>
        <v>nc</v>
      </c>
      <c r="G664" s="21" t="str">
        <f>IF(OR($C$187/$G$5&lt;2*$C$2,$C$2*1000&lt;$G$5),"nc",F663)</f>
        <v>nc</v>
      </c>
      <c r="H664" s="19" t="str">
        <f>IF(OR($C$187/$G$5&lt;2*$C$2,$C$2*1000&lt;$G$5),"nc","infini")</f>
        <v>nc</v>
      </c>
      <c r="I664" s="19" t="str">
        <f>IF(OR($C$187/$G$5&lt;2*$C$2,$C$2*1000&lt;$G$5),"nc","infini")</f>
        <v>nc</v>
      </c>
      <c r="K664" s="21" t="str">
        <f>IF(OR($C$187/$K$5&lt;2*$C$2,$C$2*1000&lt;$K$5),"nc",J663)</f>
        <v>nc</v>
      </c>
      <c r="L664" s="19" t="str">
        <f>IF(OR($C$187/$K$5&lt;2*$C$2,$C$2*1000&lt;$K$5),"nc","infini")</f>
        <v>nc</v>
      </c>
      <c r="M664" s="19" t="str">
        <f>IF(OR($C$187/$K$5&lt;2*$C$2,$C$2*1000&lt;$K$5),"nc","infini")</f>
        <v>nc</v>
      </c>
      <c r="O664" s="21">
        <f>IF(OR($C$187/$O$5&lt;2*$C$2,$C$2*1000&lt;$O$5),"nc",N663)</f>
        <v>95.76136363636363</v>
      </c>
      <c r="P664" s="19" t="str">
        <f>IF(OR($C$187/$O$5&lt;2*$C$2,$C$2*1000&lt;$O$5),"nc","infini")</f>
        <v>infini</v>
      </c>
      <c r="Q664" s="19" t="str">
        <f>IF(OR($C$187/$O$5&lt;2*$C$2,$C$2*1000&lt;$O$5),"nc","infini")</f>
        <v>infini</v>
      </c>
      <c r="S664" s="21">
        <f>IF(OR($C$187/$S$5&lt;2*$C$2,$C$2*1000&lt;$S$5),"nc",R663)</f>
        <v>139.28925619834712</v>
      </c>
      <c r="T664" s="19" t="str">
        <f>IF(OR($C$187/$S$5&lt;2*$C$2,$C$2*1000&lt;$S$5),"nc","infini")</f>
        <v>infini</v>
      </c>
      <c r="U664" s="19" t="str">
        <f>IF(OR($C$187/$S$5&lt;2*$C$2,$C$2*1000&lt;$S$5),"nc","infini")</f>
        <v>infini</v>
      </c>
      <c r="W664" s="21">
        <f>IF(OR($C$187/$W$5&lt;2*$C$2,$C$2*1000&lt;$W$5),"nc",V663)</f>
        <v>191.52272727272725</v>
      </c>
      <c r="X664" s="19" t="str">
        <f>IF(OR($C$187/$W$5&lt;2*$C$2,$C$2*1000&lt;$W$5),"nc","infini")</f>
        <v>infini</v>
      </c>
      <c r="Y664" s="19" t="str">
        <f>IF(OR($C$187/$W$5&lt;2*$C$2,$C$2*1000&lt;$W$5),"nc","infini")</f>
        <v>infini</v>
      </c>
      <c r="AA664" s="21">
        <f>IF(OR($C$187/$AA$5&lt;2*$C$2,$C$2*1000&lt;$AA$5),"nc",Z663)</f>
        <v>278.57851239669424</v>
      </c>
      <c r="AB664" s="19" t="str">
        <f>IF(OR($C$187/$AA$5&lt;2*$C$2,$C$2*1000&lt;$AA$5),"nc","infini")</f>
        <v>infini</v>
      </c>
      <c r="AC664" s="19" t="str">
        <f>IF(OR($C$187/$AA$5&lt;2*$C$2,$C$2*1000&lt;$AA$5),"nc","infini")</f>
        <v>infini</v>
      </c>
      <c r="AE664" s="21">
        <f>IF(OR($C$187/$AE$5&lt;2*$C$2,$C$2*1000&lt;$AE$5),"nc",AD663)</f>
        <v>383.0454545454545</v>
      </c>
      <c r="AF664" s="19" t="str">
        <f>IF(OR($C$187/$AE$5&lt;2*$C$2,$C$2*1000&lt;$AE$5),"nc","infini")</f>
        <v>infini</v>
      </c>
      <c r="AG664" s="19" t="str">
        <f>IF(OR($C$187/$AE$5&lt;2*$C$2,$C$2*1000&lt;$AE$5),"nc","infini")</f>
        <v>infini</v>
      </c>
    </row>
    <row r="667" spans="1:7" ht="26.25">
      <c r="A667" s="57" t="s">
        <v>61</v>
      </c>
      <c r="C667" s="58">
        <f>Résultats!L42</f>
        <v>636</v>
      </c>
      <c r="D667" s="59" t="s">
        <v>60</v>
      </c>
      <c r="F667" s="60" t="s">
        <v>118</v>
      </c>
      <c r="G667" s="28"/>
    </row>
    <row r="668" ht="12.75">
      <c r="A668" s="57"/>
    </row>
    <row r="669" spans="1:31" ht="12.75">
      <c r="A669" s="57" t="s">
        <v>62</v>
      </c>
      <c r="C669" s="61">
        <v>90</v>
      </c>
      <c r="G669" s="61">
        <v>64</v>
      </c>
      <c r="K669" s="61">
        <v>45</v>
      </c>
      <c r="O669" s="61">
        <v>32</v>
      </c>
      <c r="S669" s="61">
        <v>22</v>
      </c>
      <c r="W669" s="61">
        <v>16</v>
      </c>
      <c r="AA669" s="61">
        <v>11</v>
      </c>
      <c r="AE669" s="61">
        <v>8</v>
      </c>
    </row>
    <row r="670" spans="1:33" ht="240.75">
      <c r="A670" s="57" t="s">
        <v>63</v>
      </c>
      <c r="B670" s="62" t="s">
        <v>64</v>
      </c>
      <c r="C670" s="62" t="s">
        <v>65</v>
      </c>
      <c r="D670" s="63" t="s">
        <v>66</v>
      </c>
      <c r="E670" s="63" t="s">
        <v>67</v>
      </c>
      <c r="F670" s="64" t="s">
        <v>64</v>
      </c>
      <c r="G670" s="62" t="s">
        <v>65</v>
      </c>
      <c r="H670" s="63" t="s">
        <v>66</v>
      </c>
      <c r="I670" s="63" t="s">
        <v>67</v>
      </c>
      <c r="J670" s="64" t="s">
        <v>64</v>
      </c>
      <c r="K670" s="62" t="s">
        <v>65</v>
      </c>
      <c r="L670" s="63" t="s">
        <v>66</v>
      </c>
      <c r="M670" s="63" t="s">
        <v>67</v>
      </c>
      <c r="N670" s="64" t="s">
        <v>64</v>
      </c>
      <c r="O670" s="62" t="s">
        <v>65</v>
      </c>
      <c r="P670" s="63" t="s">
        <v>66</v>
      </c>
      <c r="Q670" s="63" t="s">
        <v>67</v>
      </c>
      <c r="R670" s="64" t="s">
        <v>64</v>
      </c>
      <c r="S670" s="62" t="s">
        <v>65</v>
      </c>
      <c r="T670" s="63" t="s">
        <v>66</v>
      </c>
      <c r="U670" s="63" t="s">
        <v>67</v>
      </c>
      <c r="V670" s="64" t="s">
        <v>64</v>
      </c>
      <c r="W670" s="62" t="s">
        <v>65</v>
      </c>
      <c r="X670" s="63" t="s">
        <v>66</v>
      </c>
      <c r="Y670" s="63" t="s">
        <v>67</v>
      </c>
      <c r="Z670" s="64" t="s">
        <v>64</v>
      </c>
      <c r="AA670" s="62" t="s">
        <v>65</v>
      </c>
      <c r="AB670" s="63" t="s">
        <v>66</v>
      </c>
      <c r="AC670" s="63" t="s">
        <v>67</v>
      </c>
      <c r="AD670" s="64" t="s">
        <v>64</v>
      </c>
      <c r="AE670" s="62" t="s">
        <v>65</v>
      </c>
      <c r="AF670" s="63" t="s">
        <v>66</v>
      </c>
      <c r="AG670" s="63" t="s">
        <v>67</v>
      </c>
    </row>
    <row r="671" spans="1:33" ht="12.75">
      <c r="A671" s="65">
        <v>0.5</v>
      </c>
      <c r="B671" s="21">
        <f aca="true" t="shared" si="864" ref="B671:B687">($C$3*($C$3/C$5))/$C$2/1000</f>
        <v>0.6225589225589225</v>
      </c>
      <c r="C671" s="23" t="str">
        <f aca="true" t="shared" si="865" ref="C671:C687">IF(OR($C$667/$C$5&lt;2*$C$2,$C$2*1000&lt;$C$5),"nc",($B671*$A671)/($B671+($A671-$C$667/1000)))</f>
        <v>nc</v>
      </c>
      <c r="D671" s="22" t="str">
        <f aca="true" t="shared" si="866" ref="D671:D687">IF(OR($C$667/$C$5&lt;2*$C$2,$C$2*1000&lt;$C$5),"nc",IF(($B671*$A671)/($B671-($A671-$C$667/1000))&lt;=0,"infini",($B671*$A671)/($B671-($A671-$C$667/1000))))</f>
        <v>nc</v>
      </c>
      <c r="E671" s="22" t="str">
        <f aca="true" t="shared" si="867" ref="E671:E687">IF(OR(C671="nc",D671="nc"),"nc",IF(D671="infini","infini",D671-C671))</f>
        <v>nc</v>
      </c>
      <c r="F671" s="24">
        <f aca="true" t="shared" si="868" ref="F671:F687">($C$667*($C$667/G$5))/$C$2/1000</f>
        <v>191.52272727272725</v>
      </c>
      <c r="G671" s="23" t="str">
        <f aca="true" t="shared" si="869" ref="G671:G687">IF(OR($C$667/$G$5&lt;2*$C$2,$C$2*1000&lt;$G$5),"nc",($F671*$A671)/($F671+($A671-$C$667/1000)))</f>
        <v>nc</v>
      </c>
      <c r="H671" s="22" t="str">
        <f aca="true" t="shared" si="870" ref="H671:H687">IF(OR($C$667/$G$5&lt;2*$C$2,$C$2*1000&lt;$G$5),"nc",IF(($F671*$A671)/($F671-($A671-$C$667/1000))&lt;=0,"infini",($F671*$A671)/($F671-($A671-$C$667/1000))))</f>
        <v>nc</v>
      </c>
      <c r="I671" s="22" t="str">
        <f aca="true" t="shared" si="871" ref="I671:I687">IF(OR($C$667/$G$5&lt;2*$C$2,$C$2*1000&lt;$G$5),"nc",IF(H671="infini","infini",H671-G671))</f>
        <v>nc</v>
      </c>
      <c r="J671" s="24">
        <f aca="true" t="shared" si="872" ref="J671:J687">($C$667*($C$667/K$5))/$C$2/1000</f>
        <v>272.3878787878787</v>
      </c>
      <c r="K671" s="23" t="str">
        <f aca="true" t="shared" si="873" ref="K671:K687">IF(OR($C$667/$K$5&lt;2*$C$2,$C$2*1000&lt;$K$5),"nc",($J671*$A671)/($J671+($A671-$C$667/1000)))</f>
        <v>nc</v>
      </c>
      <c r="L671" s="22" t="str">
        <f aca="true" t="shared" si="874" ref="L671:L687">IF(OR($C$667/$K$5&lt;2*$C$2,$C$2*1000&lt;$K$5),"nc",IF(($J671*$A671)/($J671-($A671-$C$667/1000))&lt;=0,"infini",($J671*$A671)/($J671-($A671-$C$667/1000))))</f>
        <v>nc</v>
      </c>
      <c r="M671" s="22" t="str">
        <f aca="true" t="shared" si="875" ref="M671:M687">IF(OR($C$667/$K$5&lt;2*$C$2,$C$2*1000&lt;$K$5),"nc",IF(L671="infini","infini",L671-K671))</f>
        <v>nc</v>
      </c>
      <c r="N671" s="24">
        <f aca="true" t="shared" si="876" ref="N671:N687">($C$667*($C$667/O$5))/$C$2/1000</f>
        <v>383.0454545454545</v>
      </c>
      <c r="O671" s="23">
        <f aca="true" t="shared" si="877" ref="O671:O687">IF(OR($C$667/$O$5&lt;2*$C$2,$C$2*1000&lt;$O$5),"nc",($N671*$A671)/($N671+($A671-$C$667/1000)))</f>
        <v>0.5001775876756053</v>
      </c>
      <c r="P671" s="22">
        <f aca="true" t="shared" si="878" ref="P671:P687">IF(OR($C$667/$O$5&lt;2*$C$2,$C$2*1000&lt;$O$5),"nc",IF(($N671*$A671)/($N671-($A671-$C$667/1000))&lt;=0,"infini",($N671*$A671)/($N671-($A671-$C$667/1000))))</f>
        <v>0.499822538384378</v>
      </c>
      <c r="Q671" s="22">
        <f aca="true" t="shared" si="879" ref="Q671:Q687">IF(OR($C$667/$O$5&lt;2*$C$2,$C$2*1000&lt;$O$5),"nc",IF(P671="infini","infini",P671-O671))</f>
        <v>-0.0003550492912272607</v>
      </c>
      <c r="R671" s="24">
        <f aca="true" t="shared" si="880" ref="R671:R687">($C$667*($C$667/S$5))/$C$2/1000</f>
        <v>557.1570247933885</v>
      </c>
      <c r="S671" s="23">
        <f aca="true" t="shared" si="881" ref="S671:S687">IF(OR($C$667/$S$5&lt;2*$C$2,$C$2*1000&lt;$S$5),"nc",($R671*$A671)/($R671+($A671-$C$667/1000)))</f>
        <v>0.5001220779772635</v>
      </c>
      <c r="T671" s="22">
        <f aca="true" t="shared" si="882" ref="T671:T687">IF(OR($C$667/$S$5&lt;2*$C$2,$C$2*1000&lt;$S$5),"nc",IF(($R671*$A671)/($R671-($A671-$C$667/1000))&lt;=0,"infini",($R671*$A671)/($R671-($A671-$C$667/1000))))</f>
        <v>0.49987798160577157</v>
      </c>
      <c r="U671" s="22">
        <f aca="true" t="shared" si="883" ref="U671:U687">IF(OR($C$667/$S$5&lt;2*$C$2,$C$2*1000&lt;$S$5),"nc",IF(T671="infini","infini",T671-S671))</f>
        <v>-0.00024409637149191976</v>
      </c>
      <c r="V671" s="24">
        <f aca="true" t="shared" si="884" ref="V671:V687">($C$667*($C$667/W$5))/$C$2/1000</f>
        <v>766.090909090909</v>
      </c>
      <c r="W671" s="23">
        <f aca="true" t="shared" si="885" ref="W671:W687">IF(OR($C$667/$W$5&lt;2*$C$2,$C$2*1000&lt;$W$5),"nc",($V671*$A671)/($V671+($A671-$C$667/1000)))</f>
        <v>0.5000887780719112</v>
      </c>
      <c r="X671" s="22">
        <f aca="true" t="shared" si="886" ref="X671:X687">IF(OR($C$667/$W$5&lt;2*$C$2,$C$2*1000&lt;$W$5),"nc",IF(($V671*$A671)/($V671-($A671-$C$667/1000))&lt;=0,"infini",($V671*$A671)/($V671-($A671-$C$667/1000))))</f>
        <v>0.4999112534430817</v>
      </c>
      <c r="Y671" s="22">
        <f aca="true" t="shared" si="887" ref="Y671:Y687">IF(OR($C$667/$W$5&lt;2*$C$2,$C$2*1000&lt;$W$5),"nc",IF(X671="infini","infini",X671-W671))</f>
        <v>-0.00017752462882952846</v>
      </c>
      <c r="Z671" s="24">
        <f aca="true" t="shared" si="888" ref="Z671:Z687">($C$667*($C$667/AA$5))/$C$2/1000</f>
        <v>1114.314049586777</v>
      </c>
      <c r="AA671" s="23">
        <f aca="true" t="shared" si="889" ref="AA671:AA687">IF(OR($C$667/$AA$5&lt;2*$C$2,$C$2*1000&lt;$AA$5),"nc",($Z671*$A671)/($Z671+($A671-$C$667/1000)))</f>
        <v>0.5000610315380251</v>
      </c>
      <c r="AB671" s="22">
        <f aca="true" t="shared" si="890" ref="AB671:AB687">IF(OR($C$667/$AA$5&lt;2*$C$2,$C$2*1000&lt;$AA$5),"nc",IF(($Z671*$A671)/($Z671-($A671-$C$667/1000))&lt;=0,"infini",($Z671*$A671)/($Z671-($A671-$C$667/1000))))</f>
        <v>0.49993898335773307</v>
      </c>
      <c r="AC671" s="22">
        <f aca="true" t="shared" si="891" ref="AC671:AC687">IF(OR($C$667/$AA$5&lt;2*$C$2,$C$2*1000&lt;$AA$5),"nc",IF(AB671="infini","infini",AB671-AA671))</f>
        <v>-0.00012204818029198927</v>
      </c>
      <c r="AD671" s="24">
        <f aca="true" t="shared" si="892" ref="AD671:AD687">($C$667*($C$667/AE$5))/$C$2/1000</f>
        <v>1532.181818181818</v>
      </c>
      <c r="AE671" s="23">
        <f aca="true" t="shared" si="893" ref="AE671:AE687">IF(OR($C$667/$AE$5&lt;2*$C$2,$C$2*1000&lt;$AE$5),"nc",($AD671*$A671)/($AD671+($A671-$C$667/1000)))</f>
        <v>0.5000443850955324</v>
      </c>
      <c r="AF671" s="22">
        <f aca="true" t="shared" si="894" ref="AF671:AF687">IF(OR($C$667/$AE$5&lt;2*$C$2,$C$2*1000&lt;$AE$5),"nc",IF(($AD671*$A671)/($AD671-($A671-$C$667/1000))&lt;=0,"infini",($AD671*$A671)/($AD671-($A671-$C$667/1000))))</f>
        <v>0.49995562278321565</v>
      </c>
      <c r="AG671" s="22">
        <f aca="true" t="shared" si="895" ref="AG671:AG687">IF(OR($C$667/$AE$5&lt;2*$C$2,$C$2*1000&lt;$AE$5),"nc",IF(AF671="infini","infini",AF671-AE671))</f>
        <v>-8.876231231674803E-05</v>
      </c>
    </row>
    <row r="672" spans="1:33" ht="12.75">
      <c r="A672" s="67">
        <v>0.75</v>
      </c>
      <c r="B672" s="21">
        <f t="shared" si="864"/>
        <v>0.6225589225589225</v>
      </c>
      <c r="C672" s="26" t="str">
        <f t="shared" si="865"/>
        <v>nc</v>
      </c>
      <c r="D672" s="25" t="str">
        <f t="shared" si="866"/>
        <v>nc</v>
      </c>
      <c r="E672" s="25" t="str">
        <f t="shared" si="867"/>
        <v>nc</v>
      </c>
      <c r="F672" s="27">
        <f t="shared" si="868"/>
        <v>191.52272727272725</v>
      </c>
      <c r="G672" s="26" t="str">
        <f t="shared" si="869"/>
        <v>nc</v>
      </c>
      <c r="H672" s="25" t="str">
        <f t="shared" si="870"/>
        <v>nc</v>
      </c>
      <c r="I672" s="25" t="str">
        <f t="shared" si="871"/>
        <v>nc</v>
      </c>
      <c r="J672" s="27">
        <f t="shared" si="872"/>
        <v>272.3878787878787</v>
      </c>
      <c r="K672" s="26" t="str">
        <f t="shared" si="873"/>
        <v>nc</v>
      </c>
      <c r="L672" s="25" t="str">
        <f t="shared" si="874"/>
        <v>nc</v>
      </c>
      <c r="M672" s="25" t="str">
        <f t="shared" si="875"/>
        <v>nc</v>
      </c>
      <c r="N672" s="27">
        <f t="shared" si="876"/>
        <v>383.0454545454545</v>
      </c>
      <c r="O672" s="26">
        <f t="shared" si="877"/>
        <v>0.7497768553040107</v>
      </c>
      <c r="P672" s="25">
        <f t="shared" si="878"/>
        <v>0.7502232775578633</v>
      </c>
      <c r="Q672" s="25">
        <f t="shared" si="879"/>
        <v>0.0004464222538526075</v>
      </c>
      <c r="R672" s="27">
        <f t="shared" si="880"/>
        <v>557.1570247933885</v>
      </c>
      <c r="S672" s="26">
        <f t="shared" si="881"/>
        <v>0.7498465737564021</v>
      </c>
      <c r="T672" s="25">
        <f t="shared" si="882"/>
        <v>0.7501534890415902</v>
      </c>
      <c r="U672" s="25">
        <f t="shared" si="883"/>
        <v>0.00030691528518811406</v>
      </c>
      <c r="V672" s="27">
        <f t="shared" si="884"/>
        <v>766.090909090909</v>
      </c>
      <c r="W672" s="26">
        <f t="shared" si="885"/>
        <v>0.749888411051684</v>
      </c>
      <c r="X672" s="25">
        <f t="shared" si="886"/>
        <v>0.7501116221637824</v>
      </c>
      <c r="Y672" s="25">
        <f t="shared" si="887"/>
        <v>0.00022321111209833155</v>
      </c>
      <c r="Z672" s="27">
        <f t="shared" si="888"/>
        <v>1114.314049586777</v>
      </c>
      <c r="AA672" s="26">
        <f t="shared" si="889"/>
        <v>0.749923279030861</v>
      </c>
      <c r="AB672" s="25">
        <f t="shared" si="890"/>
        <v>0.7500767366686366</v>
      </c>
      <c r="AC672" s="25">
        <f t="shared" si="891"/>
        <v>0.0001534576377756336</v>
      </c>
      <c r="AD672" s="27">
        <f t="shared" si="892"/>
        <v>1532.181818181818</v>
      </c>
      <c r="AE672" s="26">
        <f t="shared" si="893"/>
        <v>0.7499442013748354</v>
      </c>
      <c r="AF672" s="25">
        <f t="shared" si="894"/>
        <v>0.7500558069290311</v>
      </c>
      <c r="AG672" s="25">
        <f t="shared" si="895"/>
        <v>0.00011160555419564844</v>
      </c>
    </row>
    <row r="673" spans="1:33" ht="12.75">
      <c r="A673" s="67">
        <v>1</v>
      </c>
      <c r="B673" s="21">
        <f t="shared" si="864"/>
        <v>0.6225589225589225</v>
      </c>
      <c r="C673" s="23" t="str">
        <f t="shared" si="865"/>
        <v>nc</v>
      </c>
      <c r="D673" s="22" t="str">
        <f t="shared" si="866"/>
        <v>nc</v>
      </c>
      <c r="E673" s="22" t="str">
        <f t="shared" si="867"/>
        <v>nc</v>
      </c>
      <c r="F673" s="24">
        <f t="shared" si="868"/>
        <v>191.52272727272725</v>
      </c>
      <c r="G673" s="23" t="str">
        <f t="shared" si="869"/>
        <v>nc</v>
      </c>
      <c r="H673" s="22" t="str">
        <f t="shared" si="870"/>
        <v>nc</v>
      </c>
      <c r="I673" s="22" t="str">
        <f t="shared" si="871"/>
        <v>nc</v>
      </c>
      <c r="J673" s="24">
        <f t="shared" si="872"/>
        <v>272.3878787878787</v>
      </c>
      <c r="K673" s="23" t="str">
        <f t="shared" si="873"/>
        <v>nc</v>
      </c>
      <c r="L673" s="22" t="str">
        <f t="shared" si="874"/>
        <v>nc</v>
      </c>
      <c r="M673" s="22" t="str">
        <f t="shared" si="875"/>
        <v>nc</v>
      </c>
      <c r="N673" s="24">
        <f t="shared" si="876"/>
        <v>383.0454545454545</v>
      </c>
      <c r="O673" s="23">
        <f t="shared" si="877"/>
        <v>0.9990506233070556</v>
      </c>
      <c r="P673" s="22">
        <f t="shared" si="878"/>
        <v>1.00095118275442</v>
      </c>
      <c r="Q673" s="22">
        <f t="shared" si="879"/>
        <v>0.0019005594473643361</v>
      </c>
      <c r="R673" s="24">
        <f t="shared" si="880"/>
        <v>557.1570247933885</v>
      </c>
      <c r="S673" s="23">
        <f t="shared" si="881"/>
        <v>0.9993471098240019</v>
      </c>
      <c r="T673" s="22">
        <f t="shared" si="882"/>
        <v>1.000653743821836</v>
      </c>
      <c r="U673" s="22">
        <f t="shared" si="883"/>
        <v>0.001306633997834039</v>
      </c>
      <c r="V673" s="24">
        <f t="shared" si="884"/>
        <v>766.090909090909</v>
      </c>
      <c r="W673" s="23">
        <f t="shared" si="885"/>
        <v>0.9995250862174896</v>
      </c>
      <c r="X673" s="22">
        <f t="shared" si="886"/>
        <v>1.0004753652975735</v>
      </c>
      <c r="Y673" s="22">
        <f t="shared" si="887"/>
        <v>0.0009502790800839378</v>
      </c>
      <c r="Z673" s="24">
        <f t="shared" si="888"/>
        <v>1114.314049586777</v>
      </c>
      <c r="AA673" s="23">
        <f t="shared" si="889"/>
        <v>0.999673448310806</v>
      </c>
      <c r="AB673" s="22">
        <f t="shared" si="890"/>
        <v>1.0003267651005852</v>
      </c>
      <c r="AC673" s="22">
        <f t="shared" si="891"/>
        <v>0.0006533167897792014</v>
      </c>
      <c r="AD673" s="24">
        <f t="shared" si="892"/>
        <v>1532.181818181818</v>
      </c>
      <c r="AE673" s="23">
        <f t="shared" si="893"/>
        <v>0.9997624867095772</v>
      </c>
      <c r="AF673" s="22">
        <f t="shared" si="894"/>
        <v>1.0002376261691694</v>
      </c>
      <c r="AG673" s="22">
        <f t="shared" si="895"/>
        <v>0.00047513945959221093</v>
      </c>
    </row>
    <row r="674" spans="1:33" ht="12.75">
      <c r="A674" s="67">
        <v>1.25</v>
      </c>
      <c r="B674" s="21">
        <f t="shared" si="864"/>
        <v>0.6225589225589225</v>
      </c>
      <c r="C674" s="26" t="str">
        <f t="shared" si="865"/>
        <v>nc</v>
      </c>
      <c r="D674" s="25" t="str">
        <f t="shared" si="866"/>
        <v>nc</v>
      </c>
      <c r="E674" s="25" t="str">
        <f t="shared" si="867"/>
        <v>nc</v>
      </c>
      <c r="F674" s="27">
        <f t="shared" si="868"/>
        <v>191.52272727272725</v>
      </c>
      <c r="G674" s="26" t="str">
        <f t="shared" si="869"/>
        <v>nc</v>
      </c>
      <c r="H674" s="25" t="str">
        <f t="shared" si="870"/>
        <v>nc</v>
      </c>
      <c r="I674" s="25" t="str">
        <f t="shared" si="871"/>
        <v>nc</v>
      </c>
      <c r="J674" s="27">
        <f t="shared" si="872"/>
        <v>272.3878787878787</v>
      </c>
      <c r="K674" s="26" t="str">
        <f t="shared" si="873"/>
        <v>nc</v>
      </c>
      <c r="L674" s="25" t="str">
        <f t="shared" si="874"/>
        <v>nc</v>
      </c>
      <c r="M674" s="25" t="str">
        <f t="shared" si="875"/>
        <v>nc</v>
      </c>
      <c r="N674" s="27">
        <f t="shared" si="876"/>
        <v>383.0454545454545</v>
      </c>
      <c r="O674" s="26">
        <f t="shared" si="877"/>
        <v>1.2479995279904954</v>
      </c>
      <c r="P674" s="25">
        <f t="shared" si="878"/>
        <v>1.252006895591034</v>
      </c>
      <c r="Q674" s="25">
        <f t="shared" si="879"/>
        <v>0.004007367600538547</v>
      </c>
      <c r="R674" s="27">
        <f t="shared" si="880"/>
        <v>557.1570247933885</v>
      </c>
      <c r="S674" s="26">
        <f t="shared" si="881"/>
        <v>1.248623987324755</v>
      </c>
      <c r="T674" s="25">
        <f t="shared" si="882"/>
        <v>1.2513790488170884</v>
      </c>
      <c r="U674" s="25">
        <f t="shared" si="883"/>
        <v>0.0027550614923332883</v>
      </c>
      <c r="V674" s="27">
        <f t="shared" si="884"/>
        <v>766.090909090909</v>
      </c>
      <c r="W674" s="26">
        <f t="shared" si="885"/>
        <v>1.2489989629766294</v>
      </c>
      <c r="X674" s="25">
        <f t="shared" si="886"/>
        <v>1.2510026429156584</v>
      </c>
      <c r="Y674" s="25">
        <f t="shared" si="887"/>
        <v>0.002003679939029057</v>
      </c>
      <c r="Z674" s="27">
        <f t="shared" si="888"/>
        <v>1114.314049586777</v>
      </c>
      <c r="AA674" s="26">
        <f t="shared" si="889"/>
        <v>1.2493116147716579</v>
      </c>
      <c r="AB674" s="25">
        <f t="shared" si="890"/>
        <v>1.2506891442631118</v>
      </c>
      <c r="AC674" s="25">
        <f t="shared" si="891"/>
        <v>0.001377529491453977</v>
      </c>
      <c r="AD674" s="27">
        <f t="shared" si="892"/>
        <v>1532.181818181818</v>
      </c>
      <c r="AE674" s="26">
        <f t="shared" si="893"/>
        <v>1.249499280993009</v>
      </c>
      <c r="AF674" s="25">
        <f t="shared" si="894"/>
        <v>1.2505011204798695</v>
      </c>
      <c r="AG674" s="25">
        <f t="shared" si="895"/>
        <v>0.0010018394868605007</v>
      </c>
    </row>
    <row r="675" spans="1:33" ht="12.75">
      <c r="A675" s="67">
        <v>1.5</v>
      </c>
      <c r="B675" s="21">
        <f t="shared" si="864"/>
        <v>0.6225589225589225</v>
      </c>
      <c r="C675" s="23" t="str">
        <f t="shared" si="865"/>
        <v>nc</v>
      </c>
      <c r="D675" s="22" t="str">
        <f t="shared" si="866"/>
        <v>nc</v>
      </c>
      <c r="E675" s="22" t="str">
        <f t="shared" si="867"/>
        <v>nc</v>
      </c>
      <c r="F675" s="24">
        <f t="shared" si="868"/>
        <v>191.52272727272725</v>
      </c>
      <c r="G675" s="23" t="str">
        <f t="shared" si="869"/>
        <v>nc</v>
      </c>
      <c r="H675" s="22" t="str">
        <f t="shared" si="870"/>
        <v>nc</v>
      </c>
      <c r="I675" s="22" t="str">
        <f t="shared" si="871"/>
        <v>nc</v>
      </c>
      <c r="J675" s="24">
        <f t="shared" si="872"/>
        <v>272.3878787878787</v>
      </c>
      <c r="K675" s="23" t="str">
        <f t="shared" si="873"/>
        <v>nc</v>
      </c>
      <c r="L675" s="22" t="str">
        <f t="shared" si="874"/>
        <v>nc</v>
      </c>
      <c r="M675" s="22" t="str">
        <f t="shared" si="875"/>
        <v>nc</v>
      </c>
      <c r="N675" s="24">
        <f t="shared" si="876"/>
        <v>383.0454545454545</v>
      </c>
      <c r="O675" s="23">
        <f t="shared" si="877"/>
        <v>1.4966242040026485</v>
      </c>
      <c r="P675" s="22">
        <f t="shared" si="878"/>
        <v>1.5033910593635198</v>
      </c>
      <c r="Q675" s="22">
        <f t="shared" si="879"/>
        <v>0.006766855360871293</v>
      </c>
      <c r="R675" s="24">
        <f t="shared" si="880"/>
        <v>557.1570247933885</v>
      </c>
      <c r="S675" s="23">
        <f t="shared" si="881"/>
        <v>1.4976775068636887</v>
      </c>
      <c r="T675" s="22">
        <f t="shared" si="882"/>
        <v>1.5023297074423707</v>
      </c>
      <c r="U675" s="22">
        <f t="shared" si="883"/>
        <v>0.0046522005786819864</v>
      </c>
      <c r="V675" s="24">
        <f t="shared" si="884"/>
        <v>766.090909090909</v>
      </c>
      <c r="W675" s="23">
        <f t="shared" si="885"/>
        <v>1.49831020052856</v>
      </c>
      <c r="X675" s="22">
        <f t="shared" si="886"/>
        <v>1.5016936152984213</v>
      </c>
      <c r="Y675" s="22">
        <f t="shared" si="887"/>
        <v>0.0033834147698612593</v>
      </c>
      <c r="Z675" s="24">
        <f t="shared" si="888"/>
        <v>1114.314049586777</v>
      </c>
      <c r="AA675" s="23">
        <f t="shared" si="889"/>
        <v>1.4988378537396065</v>
      </c>
      <c r="AB675" s="22">
        <f t="shared" si="890"/>
        <v>1.5011639498336553</v>
      </c>
      <c r="AC675" s="22">
        <f t="shared" si="891"/>
        <v>0.0023260960940487685</v>
      </c>
      <c r="AD675" s="24">
        <f t="shared" si="892"/>
        <v>1532.181818181818</v>
      </c>
      <c r="AE675" s="23">
        <f t="shared" si="893"/>
        <v>1.4991546240923594</v>
      </c>
      <c r="AF675" s="22">
        <f t="shared" si="894"/>
        <v>1.500846329863476</v>
      </c>
      <c r="AG675" s="22">
        <f t="shared" si="895"/>
        <v>0.0016917057711165473</v>
      </c>
    </row>
    <row r="676" spans="1:33" ht="12.75">
      <c r="A676" s="67">
        <v>1.75</v>
      </c>
      <c r="B676" s="21">
        <f t="shared" si="864"/>
        <v>0.6225589225589225</v>
      </c>
      <c r="C676" s="26" t="str">
        <f t="shared" si="865"/>
        <v>nc</v>
      </c>
      <c r="D676" s="25" t="str">
        <f t="shared" si="866"/>
        <v>nc</v>
      </c>
      <c r="E676" s="25" t="str">
        <f t="shared" si="867"/>
        <v>nc</v>
      </c>
      <c r="F676" s="27">
        <f t="shared" si="868"/>
        <v>191.52272727272725</v>
      </c>
      <c r="G676" s="26" t="str">
        <f t="shared" si="869"/>
        <v>nc</v>
      </c>
      <c r="H676" s="25" t="str">
        <f t="shared" si="870"/>
        <v>nc</v>
      </c>
      <c r="I676" s="25" t="str">
        <f t="shared" si="871"/>
        <v>nc</v>
      </c>
      <c r="J676" s="27">
        <f t="shared" si="872"/>
        <v>272.3878787878787</v>
      </c>
      <c r="K676" s="26" t="str">
        <f t="shared" si="873"/>
        <v>nc</v>
      </c>
      <c r="L676" s="25" t="str">
        <f t="shared" si="874"/>
        <v>nc</v>
      </c>
      <c r="M676" s="25" t="str">
        <f t="shared" si="875"/>
        <v>nc</v>
      </c>
      <c r="N676" s="27">
        <f t="shared" si="876"/>
        <v>383.0454545454545</v>
      </c>
      <c r="O676" s="26">
        <f t="shared" si="877"/>
        <v>1.7449252843397889</v>
      </c>
      <c r="P676" s="25">
        <f t="shared" si="878"/>
        <v>1.7551043190520144</v>
      </c>
      <c r="Q676" s="25">
        <f t="shared" si="879"/>
        <v>0.010179034712225477</v>
      </c>
      <c r="R676" s="27">
        <f t="shared" si="880"/>
        <v>557.1570247933885</v>
      </c>
      <c r="S676" s="26">
        <f t="shared" si="881"/>
        <v>1.746507968507372</v>
      </c>
      <c r="T676" s="25">
        <f t="shared" si="882"/>
        <v>1.753506023658375</v>
      </c>
      <c r="U676" s="25">
        <f t="shared" si="883"/>
        <v>0.006998055151002935</v>
      </c>
      <c r="V676" s="27">
        <f t="shared" si="884"/>
        <v>766.090909090909</v>
      </c>
      <c r="W676" s="26">
        <f t="shared" si="885"/>
        <v>1.747458957865233</v>
      </c>
      <c r="X676" s="25">
        <f t="shared" si="886"/>
        <v>1.7525484429357703</v>
      </c>
      <c r="Y676" s="25">
        <f t="shared" si="887"/>
        <v>0.005089485070537192</v>
      </c>
      <c r="Z676" s="27">
        <f t="shared" si="888"/>
        <v>1114.314049586777</v>
      </c>
      <c r="AA676" s="26">
        <f t="shared" si="889"/>
        <v>1.748252240473312</v>
      </c>
      <c r="AB676" s="25">
        <f t="shared" si="890"/>
        <v>1.7517512575576364</v>
      </c>
      <c r="AC676" s="25">
        <f t="shared" si="891"/>
        <v>0.0034990170843243185</v>
      </c>
      <c r="AD676" s="27">
        <f t="shared" si="892"/>
        <v>1532.181818181818</v>
      </c>
      <c r="AE676" s="26">
        <f t="shared" si="893"/>
        <v>1.7487285558488566</v>
      </c>
      <c r="AF676" s="25">
        <f t="shared" si="894"/>
        <v>1.7512732943484601</v>
      </c>
      <c r="AG676" s="25">
        <f t="shared" si="895"/>
        <v>0.0025447384996035716</v>
      </c>
    </row>
    <row r="677" spans="1:33" ht="12.75">
      <c r="A677" s="67">
        <v>2</v>
      </c>
      <c r="B677" s="21">
        <f t="shared" si="864"/>
        <v>0.6225589225589225</v>
      </c>
      <c r="C677" s="23" t="str">
        <f t="shared" si="865"/>
        <v>nc</v>
      </c>
      <c r="D677" s="22" t="str">
        <f t="shared" si="866"/>
        <v>nc</v>
      </c>
      <c r="E677" s="22" t="str">
        <f t="shared" si="867"/>
        <v>nc</v>
      </c>
      <c r="F677" s="24">
        <f t="shared" si="868"/>
        <v>191.52272727272725</v>
      </c>
      <c r="G677" s="23" t="str">
        <f t="shared" si="869"/>
        <v>nc</v>
      </c>
      <c r="H677" s="22" t="str">
        <f t="shared" si="870"/>
        <v>nc</v>
      </c>
      <c r="I677" s="22" t="str">
        <f t="shared" si="871"/>
        <v>nc</v>
      </c>
      <c r="J677" s="24">
        <f t="shared" si="872"/>
        <v>272.3878787878787</v>
      </c>
      <c r="K677" s="23" t="str">
        <f t="shared" si="873"/>
        <v>nc</v>
      </c>
      <c r="L677" s="22" t="str">
        <f t="shared" si="874"/>
        <v>nc</v>
      </c>
      <c r="M677" s="22" t="str">
        <f t="shared" si="875"/>
        <v>nc</v>
      </c>
      <c r="N677" s="24">
        <f t="shared" si="876"/>
        <v>383.0454545454545</v>
      </c>
      <c r="O677" s="23">
        <f t="shared" si="877"/>
        <v>1.9929034003515191</v>
      </c>
      <c r="P677" s="22">
        <f t="shared" si="878"/>
        <v>2.007147321326494</v>
      </c>
      <c r="Q677" s="22">
        <f t="shared" si="879"/>
        <v>0.014243920974974955</v>
      </c>
      <c r="R677" s="24">
        <f t="shared" si="880"/>
        <v>557.1570247933885</v>
      </c>
      <c r="S677" s="23">
        <f t="shared" si="881"/>
        <v>1.9951156717851235</v>
      </c>
      <c r="T677" s="22">
        <f t="shared" si="882"/>
        <v>2.004908301972689</v>
      </c>
      <c r="U677" s="22">
        <f t="shared" si="883"/>
        <v>0.009792630187565488</v>
      </c>
      <c r="V677" s="24">
        <f t="shared" si="884"/>
        <v>766.090909090909</v>
      </c>
      <c r="W677" s="23">
        <f t="shared" si="885"/>
        <v>1.9964453937714315</v>
      </c>
      <c r="X677" s="22">
        <f t="shared" si="886"/>
        <v>2.003567286527478</v>
      </c>
      <c r="Y677" s="22">
        <f t="shared" si="887"/>
        <v>0.007121892756046577</v>
      </c>
      <c r="Z677" s="24">
        <f t="shared" si="888"/>
        <v>1114.314049586777</v>
      </c>
      <c r="AA677" s="23">
        <f t="shared" si="889"/>
        <v>1.9975548501639784</v>
      </c>
      <c r="AB677" s="22">
        <f t="shared" si="890"/>
        <v>2.0024511432485337</v>
      </c>
      <c r="AC677" s="22">
        <f t="shared" si="891"/>
        <v>0.004896293084555303</v>
      </c>
      <c r="AD677" s="24">
        <f t="shared" si="892"/>
        <v>1532.181818181818</v>
      </c>
      <c r="AE677" s="23">
        <f t="shared" si="893"/>
        <v>1.9982211160777483</v>
      </c>
      <c r="AF677" s="22">
        <f t="shared" si="894"/>
        <v>2.001782053989442</v>
      </c>
      <c r="AG677" s="22">
        <f t="shared" si="895"/>
        <v>0.0035609379116938733</v>
      </c>
    </row>
    <row r="678" spans="1:33" ht="12.75">
      <c r="A678" s="67">
        <v>2.25</v>
      </c>
      <c r="B678" s="21">
        <f t="shared" si="864"/>
        <v>0.6225589225589225</v>
      </c>
      <c r="C678" s="26" t="str">
        <f t="shared" si="865"/>
        <v>nc</v>
      </c>
      <c r="D678" s="25" t="str">
        <f t="shared" si="866"/>
        <v>nc</v>
      </c>
      <c r="E678" s="25" t="str">
        <f t="shared" si="867"/>
        <v>nc</v>
      </c>
      <c r="F678" s="27">
        <f t="shared" si="868"/>
        <v>191.52272727272725</v>
      </c>
      <c r="G678" s="26" t="str">
        <f t="shared" si="869"/>
        <v>nc</v>
      </c>
      <c r="H678" s="25" t="str">
        <f t="shared" si="870"/>
        <v>nc</v>
      </c>
      <c r="I678" s="25" t="str">
        <f t="shared" si="871"/>
        <v>nc</v>
      </c>
      <c r="J678" s="27">
        <f t="shared" si="872"/>
        <v>272.3878787878787</v>
      </c>
      <c r="K678" s="26" t="str">
        <f t="shared" si="873"/>
        <v>nc</v>
      </c>
      <c r="L678" s="25" t="str">
        <f t="shared" si="874"/>
        <v>nc</v>
      </c>
      <c r="M678" s="25" t="str">
        <f t="shared" si="875"/>
        <v>nc</v>
      </c>
      <c r="N678" s="27">
        <f t="shared" si="876"/>
        <v>383.0454545454545</v>
      </c>
      <c r="O678" s="26">
        <f t="shared" si="877"/>
        <v>2.240559181746121</v>
      </c>
      <c r="P678" s="25">
        <f t="shared" si="878"/>
        <v>2.259520714552311</v>
      </c>
      <c r="Q678" s="25">
        <f t="shared" si="879"/>
        <v>0.01896153280618984</v>
      </c>
      <c r="R678" s="27">
        <f t="shared" si="880"/>
        <v>557.1570247933885</v>
      </c>
      <c r="S678" s="26">
        <f t="shared" si="881"/>
        <v>2.24350091569021</v>
      </c>
      <c r="T678" s="25">
        <f t="shared" si="882"/>
        <v>2.2565368474410255</v>
      </c>
      <c r="U678" s="25">
        <f t="shared" si="883"/>
        <v>0.013035931750815521</v>
      </c>
      <c r="V678" s="27">
        <f t="shared" si="884"/>
        <v>766.090909090909</v>
      </c>
      <c r="W678" s="26">
        <f t="shared" si="885"/>
        <v>2.245269666825108</v>
      </c>
      <c r="X678" s="25">
        <f t="shared" si="886"/>
        <v>2.2547503069835275</v>
      </c>
      <c r="Y678" s="25">
        <f t="shared" si="887"/>
        <v>0.00948064015841954</v>
      </c>
      <c r="Z678" s="27">
        <f t="shared" si="888"/>
        <v>1114.314049586777</v>
      </c>
      <c r="AA678" s="26">
        <f t="shared" si="889"/>
        <v>2.246745757935429</v>
      </c>
      <c r="AB678" s="25">
        <f t="shared" si="890"/>
        <v>2.2532636827879613</v>
      </c>
      <c r="AC678" s="25">
        <f t="shared" si="891"/>
        <v>0.006517924852532442</v>
      </c>
      <c r="AD678" s="27">
        <f t="shared" si="892"/>
        <v>1532.181818181818</v>
      </c>
      <c r="AE678" s="26">
        <f t="shared" si="893"/>
        <v>2.247632344568324</v>
      </c>
      <c r="AF678" s="25">
        <f t="shared" si="894"/>
        <v>2.252372648867212</v>
      </c>
      <c r="AG678" s="25">
        <f t="shared" si="895"/>
        <v>0.004740304298887832</v>
      </c>
    </row>
    <row r="679" spans="1:33" ht="12.75">
      <c r="A679" s="67">
        <v>2.75</v>
      </c>
      <c r="B679" s="21">
        <f t="shared" si="864"/>
        <v>0.6225589225589225</v>
      </c>
      <c r="C679" s="23" t="str">
        <f t="shared" si="865"/>
        <v>nc</v>
      </c>
      <c r="D679" s="22" t="str">
        <f t="shared" si="866"/>
        <v>nc</v>
      </c>
      <c r="E679" s="22" t="str">
        <f t="shared" si="867"/>
        <v>nc</v>
      </c>
      <c r="F679" s="24">
        <f t="shared" si="868"/>
        <v>191.52272727272725</v>
      </c>
      <c r="G679" s="23" t="str">
        <f t="shared" si="869"/>
        <v>nc</v>
      </c>
      <c r="H679" s="22" t="str">
        <f t="shared" si="870"/>
        <v>nc</v>
      </c>
      <c r="I679" s="22" t="str">
        <f t="shared" si="871"/>
        <v>nc</v>
      </c>
      <c r="J679" s="24">
        <f t="shared" si="872"/>
        <v>272.3878787878787</v>
      </c>
      <c r="K679" s="23" t="str">
        <f t="shared" si="873"/>
        <v>nc</v>
      </c>
      <c r="L679" s="22" t="str">
        <f t="shared" si="874"/>
        <v>nc</v>
      </c>
      <c r="M679" s="22" t="str">
        <f t="shared" si="875"/>
        <v>nc</v>
      </c>
      <c r="N679" s="24">
        <f t="shared" si="876"/>
        <v>383.0454545454545</v>
      </c>
      <c r="O679" s="23">
        <f t="shared" si="877"/>
        <v>2.73490625134242</v>
      </c>
      <c r="P679" s="22">
        <f t="shared" si="878"/>
        <v>2.765261275829629</v>
      </c>
      <c r="Q679" s="22">
        <f t="shared" si="879"/>
        <v>0.03035502448720928</v>
      </c>
      <c r="R679" s="24">
        <f t="shared" si="880"/>
        <v>557.1570247933885</v>
      </c>
      <c r="S679" s="23">
        <f t="shared" si="881"/>
        <v>2.739605218682395</v>
      </c>
      <c r="T679" s="22">
        <f t="shared" si="882"/>
        <v>2.7604739628106563</v>
      </c>
      <c r="U679" s="22">
        <f t="shared" si="883"/>
        <v>0.02086874412826134</v>
      </c>
      <c r="V679" s="24">
        <f t="shared" si="884"/>
        <v>766.090909090909</v>
      </c>
      <c r="W679" s="23">
        <f t="shared" si="885"/>
        <v>2.742432357654575</v>
      </c>
      <c r="X679" s="22">
        <f t="shared" si="886"/>
        <v>2.7576095231816864</v>
      </c>
      <c r="Y679" s="22">
        <f t="shared" si="887"/>
        <v>0.015177165527111569</v>
      </c>
      <c r="Z679" s="24">
        <f t="shared" si="888"/>
        <v>1114.314049586777</v>
      </c>
      <c r="AA679" s="23">
        <f t="shared" si="889"/>
        <v>2.7447927678795314</v>
      </c>
      <c r="AB679" s="22">
        <f t="shared" si="890"/>
        <v>2.7552270272799935</v>
      </c>
      <c r="AC679" s="22">
        <f t="shared" si="891"/>
        <v>0.010434259400462054</v>
      </c>
      <c r="AD679" s="24">
        <f t="shared" si="892"/>
        <v>1532.181818181818</v>
      </c>
      <c r="AE679" s="23">
        <f t="shared" si="893"/>
        <v>2.7462109653620193</v>
      </c>
      <c r="AF679" s="22">
        <f t="shared" si="894"/>
        <v>2.753799504787251</v>
      </c>
      <c r="AG679" s="22">
        <f t="shared" si="895"/>
        <v>0.007588539425231744</v>
      </c>
    </row>
    <row r="680" spans="1:33" ht="12.75">
      <c r="A680" s="67">
        <v>3</v>
      </c>
      <c r="B680" s="21">
        <f t="shared" si="864"/>
        <v>0.6225589225589225</v>
      </c>
      <c r="C680" s="26" t="str">
        <f t="shared" si="865"/>
        <v>nc</v>
      </c>
      <c r="D680" s="25" t="str">
        <f t="shared" si="866"/>
        <v>nc</v>
      </c>
      <c r="E680" s="25" t="str">
        <f t="shared" si="867"/>
        <v>nc</v>
      </c>
      <c r="F680" s="27">
        <f t="shared" si="868"/>
        <v>191.52272727272725</v>
      </c>
      <c r="G680" s="26" t="str">
        <f t="shared" si="869"/>
        <v>nc</v>
      </c>
      <c r="H680" s="25" t="str">
        <f t="shared" si="870"/>
        <v>nc</v>
      </c>
      <c r="I680" s="25" t="str">
        <f t="shared" si="871"/>
        <v>nc</v>
      </c>
      <c r="J680" s="27">
        <f t="shared" si="872"/>
        <v>272.3878787878787</v>
      </c>
      <c r="K680" s="26" t="str">
        <f t="shared" si="873"/>
        <v>nc</v>
      </c>
      <c r="L680" s="25" t="str">
        <f t="shared" si="874"/>
        <v>nc</v>
      </c>
      <c r="M680" s="25" t="str">
        <f t="shared" si="875"/>
        <v>nc</v>
      </c>
      <c r="N680" s="27">
        <f t="shared" si="876"/>
        <v>383.0454545454545</v>
      </c>
      <c r="O680" s="26">
        <f t="shared" si="877"/>
        <v>2.981598790801943</v>
      </c>
      <c r="P680" s="25">
        <f t="shared" si="878"/>
        <v>3.0186297491388645</v>
      </c>
      <c r="Q680" s="25">
        <f t="shared" si="879"/>
        <v>0.03703095833692149</v>
      </c>
      <c r="R680" s="27">
        <f t="shared" si="880"/>
        <v>557.1570247933885</v>
      </c>
      <c r="S680" s="26">
        <f t="shared" si="881"/>
        <v>2.9873248730865494</v>
      </c>
      <c r="T680" s="25">
        <f t="shared" si="882"/>
        <v>3.012783145575129</v>
      </c>
      <c r="U680" s="25">
        <f t="shared" si="883"/>
        <v>0.02545827248857968</v>
      </c>
      <c r="V680" s="27">
        <f t="shared" si="884"/>
        <v>766.090909090909</v>
      </c>
      <c r="W680" s="26">
        <f t="shared" si="885"/>
        <v>2.990771091555144</v>
      </c>
      <c r="X680" s="25">
        <f t="shared" si="886"/>
        <v>3.009286041797901</v>
      </c>
      <c r="Y680" s="25">
        <f t="shared" si="887"/>
        <v>0.018514950242757067</v>
      </c>
      <c r="Z680" s="27">
        <f t="shared" si="888"/>
        <v>1114.314049586777</v>
      </c>
      <c r="AA680" s="26">
        <f t="shared" si="889"/>
        <v>2.9936490199636103</v>
      </c>
      <c r="AB680" s="25">
        <f t="shared" si="890"/>
        <v>3.0063779843371883</v>
      </c>
      <c r="AC680" s="25">
        <f t="shared" si="891"/>
        <v>0.012728964373577956</v>
      </c>
      <c r="AD680" s="27">
        <f t="shared" si="892"/>
        <v>1532.181818181818</v>
      </c>
      <c r="AE680" s="26">
        <f t="shared" si="893"/>
        <v>2.9953784371141143</v>
      </c>
      <c r="AF680" s="25">
        <f t="shared" si="894"/>
        <v>3.0046358461221407</v>
      </c>
      <c r="AG680" s="25">
        <f t="shared" si="895"/>
        <v>0.009257409008026407</v>
      </c>
    </row>
    <row r="681" spans="1:33" ht="12.75">
      <c r="A681" s="67">
        <v>4</v>
      </c>
      <c r="B681" s="21">
        <f t="shared" si="864"/>
        <v>0.6225589225589225</v>
      </c>
      <c r="C681" s="23" t="str">
        <f t="shared" si="865"/>
        <v>nc</v>
      </c>
      <c r="D681" s="22" t="str">
        <f t="shared" si="866"/>
        <v>nc</v>
      </c>
      <c r="E681" s="22" t="str">
        <f t="shared" si="867"/>
        <v>nc</v>
      </c>
      <c r="F681" s="24">
        <f t="shared" si="868"/>
        <v>191.52272727272725</v>
      </c>
      <c r="G681" s="23" t="str">
        <f t="shared" si="869"/>
        <v>nc</v>
      </c>
      <c r="H681" s="22" t="str">
        <f t="shared" si="870"/>
        <v>nc</v>
      </c>
      <c r="I681" s="22" t="str">
        <f t="shared" si="871"/>
        <v>nc</v>
      </c>
      <c r="J681" s="24">
        <f t="shared" si="872"/>
        <v>272.3878787878787</v>
      </c>
      <c r="K681" s="23" t="str">
        <f t="shared" si="873"/>
        <v>nc</v>
      </c>
      <c r="L681" s="22" t="str">
        <f t="shared" si="874"/>
        <v>nc</v>
      </c>
      <c r="M681" s="22" t="str">
        <f t="shared" si="875"/>
        <v>nc</v>
      </c>
      <c r="N681" s="24">
        <f t="shared" si="876"/>
        <v>383.0454545454545</v>
      </c>
      <c r="O681" s="23">
        <f t="shared" si="877"/>
        <v>3.9651768354999786</v>
      </c>
      <c r="P681" s="22">
        <f t="shared" si="878"/>
        <v>4.035440235067865</v>
      </c>
      <c r="Q681" s="22">
        <f t="shared" si="879"/>
        <v>0.07026339956788652</v>
      </c>
      <c r="R681" s="24">
        <f t="shared" si="880"/>
        <v>557.1570247933885</v>
      </c>
      <c r="S681" s="23">
        <f t="shared" si="881"/>
        <v>3.975993764007407</v>
      </c>
      <c r="T681" s="22">
        <f t="shared" si="882"/>
        <v>4.024297886389992</v>
      </c>
      <c r="U681" s="22">
        <f t="shared" si="883"/>
        <v>0.0483041223825853</v>
      </c>
      <c r="V681" s="24">
        <f t="shared" si="884"/>
        <v>766.090909090909</v>
      </c>
      <c r="W681" s="23">
        <f t="shared" si="885"/>
        <v>3.982512295599104</v>
      </c>
      <c r="X681" s="22">
        <f t="shared" si="886"/>
        <v>4.017641963118933</v>
      </c>
      <c r="Y681" s="22">
        <f t="shared" si="887"/>
        <v>0.035129667519829155</v>
      </c>
      <c r="Z681" s="24">
        <f t="shared" si="888"/>
        <v>1114.314049586777</v>
      </c>
      <c r="AA681" s="23">
        <f t="shared" si="889"/>
        <v>3.9879607548837743</v>
      </c>
      <c r="AB681" s="22">
        <f t="shared" si="890"/>
        <v>4.012112155722037</v>
      </c>
      <c r="AC681" s="22">
        <f t="shared" si="891"/>
        <v>0.024151400838262838</v>
      </c>
      <c r="AD681" s="24">
        <f t="shared" si="892"/>
        <v>1532.181818181818</v>
      </c>
      <c r="AE681" s="23">
        <f t="shared" si="893"/>
        <v>3.9912369921882678</v>
      </c>
      <c r="AF681" s="22">
        <f t="shared" si="894"/>
        <v>4.008801571933537</v>
      </c>
      <c r="AG681" s="22">
        <f t="shared" si="895"/>
        <v>0.01756457974526926</v>
      </c>
    </row>
    <row r="682" spans="1:33" ht="12.75">
      <c r="A682" s="67">
        <v>5</v>
      </c>
      <c r="B682" s="21">
        <f t="shared" si="864"/>
        <v>0.6225589225589225</v>
      </c>
      <c r="C682" s="26" t="str">
        <f t="shared" si="865"/>
        <v>nc</v>
      </c>
      <c r="D682" s="25" t="str">
        <f t="shared" si="866"/>
        <v>nc</v>
      </c>
      <c r="E682" s="25" t="str">
        <f t="shared" si="867"/>
        <v>nc</v>
      </c>
      <c r="F682" s="27">
        <f t="shared" si="868"/>
        <v>191.52272727272725</v>
      </c>
      <c r="G682" s="26" t="str">
        <f t="shared" si="869"/>
        <v>nc</v>
      </c>
      <c r="H682" s="25" t="str">
        <f t="shared" si="870"/>
        <v>nc</v>
      </c>
      <c r="I682" s="25" t="str">
        <f t="shared" si="871"/>
        <v>nc</v>
      </c>
      <c r="J682" s="27">
        <f t="shared" si="872"/>
        <v>272.3878787878787</v>
      </c>
      <c r="K682" s="26" t="str">
        <f t="shared" si="873"/>
        <v>nc</v>
      </c>
      <c r="L682" s="25" t="str">
        <f t="shared" si="874"/>
        <v>nc</v>
      </c>
      <c r="M682" s="25" t="str">
        <f t="shared" si="875"/>
        <v>nc</v>
      </c>
      <c r="N682" s="27">
        <f t="shared" si="876"/>
        <v>383.0454545454545</v>
      </c>
      <c r="O682" s="26">
        <f t="shared" si="877"/>
        <v>4.943677161865858</v>
      </c>
      <c r="P682" s="25">
        <f t="shared" si="878"/>
        <v>5.057620989193123</v>
      </c>
      <c r="Q682" s="25">
        <f t="shared" si="879"/>
        <v>0.11394382732726527</v>
      </c>
      <c r="R682" s="27">
        <f t="shared" si="880"/>
        <v>557.1570247933885</v>
      </c>
      <c r="S682" s="26">
        <f t="shared" si="881"/>
        <v>4.961141259121992</v>
      </c>
      <c r="T682" s="25">
        <f t="shared" si="882"/>
        <v>5.039472278088451</v>
      </c>
      <c r="U682" s="25">
        <f t="shared" si="883"/>
        <v>0.078331018966459</v>
      </c>
      <c r="V682" s="27">
        <f t="shared" si="884"/>
        <v>766.090909090909</v>
      </c>
      <c r="W682" s="26">
        <f t="shared" si="885"/>
        <v>4.971679069414009</v>
      </c>
      <c r="X682" s="25">
        <f t="shared" si="886"/>
        <v>5.028645436756385</v>
      </c>
      <c r="Y682" s="25">
        <f t="shared" si="887"/>
        <v>0.056966367342376145</v>
      </c>
      <c r="Z682" s="27">
        <f t="shared" si="888"/>
        <v>1114.314049586777</v>
      </c>
      <c r="AA682" s="26">
        <f t="shared" si="889"/>
        <v>4.9804948349455325</v>
      </c>
      <c r="AB682" s="25">
        <f t="shared" si="890"/>
        <v>5.01965854229938</v>
      </c>
      <c r="AC682" s="25">
        <f t="shared" si="891"/>
        <v>0.039163707353847776</v>
      </c>
      <c r="AD682" s="27">
        <f t="shared" si="892"/>
        <v>1532.181818181818</v>
      </c>
      <c r="AE682" s="26">
        <f t="shared" si="893"/>
        <v>4.985799317051398</v>
      </c>
      <c r="AF682" s="25">
        <f t="shared" si="894"/>
        <v>5.014281807516793</v>
      </c>
      <c r="AG682" s="25">
        <f t="shared" si="895"/>
        <v>0.02848249046539575</v>
      </c>
    </row>
    <row r="683" spans="1:33" ht="12.75">
      <c r="A683" s="67">
        <v>10</v>
      </c>
      <c r="B683" s="21">
        <f t="shared" si="864"/>
        <v>0.6225589225589225</v>
      </c>
      <c r="C683" s="23" t="str">
        <f t="shared" si="865"/>
        <v>nc</v>
      </c>
      <c r="D683" s="22" t="str">
        <f t="shared" si="866"/>
        <v>nc</v>
      </c>
      <c r="E683" s="22" t="str">
        <f t="shared" si="867"/>
        <v>nc</v>
      </c>
      <c r="F683" s="24">
        <f t="shared" si="868"/>
        <v>191.52272727272725</v>
      </c>
      <c r="G683" s="23" t="str">
        <f t="shared" si="869"/>
        <v>nc</v>
      </c>
      <c r="H683" s="22" t="str">
        <f t="shared" si="870"/>
        <v>nc</v>
      </c>
      <c r="I683" s="22" t="str">
        <f t="shared" si="871"/>
        <v>nc</v>
      </c>
      <c r="J683" s="24">
        <f t="shared" si="872"/>
        <v>272.3878787878787</v>
      </c>
      <c r="K683" s="23" t="str">
        <f t="shared" si="873"/>
        <v>nc</v>
      </c>
      <c r="L683" s="22" t="str">
        <f t="shared" si="874"/>
        <v>nc</v>
      </c>
      <c r="M683" s="22" t="str">
        <f t="shared" si="875"/>
        <v>nc</v>
      </c>
      <c r="N683" s="24">
        <f t="shared" si="876"/>
        <v>383.0454545454545</v>
      </c>
      <c r="O683" s="23">
        <f t="shared" si="877"/>
        <v>9.761371702655667</v>
      </c>
      <c r="P683" s="22">
        <f t="shared" si="878"/>
        <v>10.25058776361782</v>
      </c>
      <c r="Q683" s="22">
        <f t="shared" si="879"/>
        <v>0.4892160609621534</v>
      </c>
      <c r="R683" s="24">
        <f t="shared" si="880"/>
        <v>557.1570247933885</v>
      </c>
      <c r="S683" s="23">
        <f t="shared" si="881"/>
        <v>9.83471045927351</v>
      </c>
      <c r="T683" s="22">
        <f t="shared" si="882"/>
        <v>10.170940475255811</v>
      </c>
      <c r="U683" s="22">
        <f t="shared" si="883"/>
        <v>0.3362300159823022</v>
      </c>
      <c r="V683" s="24">
        <f t="shared" si="884"/>
        <v>766.090909090909</v>
      </c>
      <c r="W683" s="23">
        <f t="shared" si="885"/>
        <v>9.879245074210985</v>
      </c>
      <c r="X683" s="22">
        <f t="shared" si="886"/>
        <v>10.123743452063168</v>
      </c>
      <c r="Y683" s="22">
        <f t="shared" si="887"/>
        <v>0.24449837785218342</v>
      </c>
      <c r="Z683" s="24">
        <f t="shared" si="888"/>
        <v>1114.314049586777</v>
      </c>
      <c r="AA683" s="23">
        <f t="shared" si="889"/>
        <v>9.916666522021647</v>
      </c>
      <c r="AB683" s="22">
        <f t="shared" si="890"/>
        <v>10.084745912301665</v>
      </c>
      <c r="AC683" s="22">
        <f t="shared" si="891"/>
        <v>0.16807939028001861</v>
      </c>
      <c r="AD683" s="24">
        <f t="shared" si="892"/>
        <v>1532.181818181818</v>
      </c>
      <c r="AE683" s="23">
        <f t="shared" si="893"/>
        <v>9.93925577891</v>
      </c>
      <c r="AF683" s="22">
        <f t="shared" si="894"/>
        <v>10.061491268937083</v>
      </c>
      <c r="AG683" s="22">
        <f t="shared" si="895"/>
        <v>0.1222354900270819</v>
      </c>
    </row>
    <row r="684" spans="1:33" ht="12.75">
      <c r="A684" s="67">
        <v>20</v>
      </c>
      <c r="B684" s="21">
        <f t="shared" si="864"/>
        <v>0.6225589225589225</v>
      </c>
      <c r="C684" s="26" t="str">
        <f t="shared" si="865"/>
        <v>nc</v>
      </c>
      <c r="D684" s="25" t="str">
        <f t="shared" si="866"/>
        <v>nc</v>
      </c>
      <c r="E684" s="25" t="str">
        <f t="shared" si="867"/>
        <v>nc</v>
      </c>
      <c r="F684" s="27">
        <f t="shared" si="868"/>
        <v>191.52272727272725</v>
      </c>
      <c r="G684" s="26" t="str">
        <f t="shared" si="869"/>
        <v>nc</v>
      </c>
      <c r="H684" s="25" t="str">
        <f t="shared" si="870"/>
        <v>nc</v>
      </c>
      <c r="I684" s="25" t="str">
        <f t="shared" si="871"/>
        <v>nc</v>
      </c>
      <c r="J684" s="27">
        <f t="shared" si="872"/>
        <v>272.3878787878787</v>
      </c>
      <c r="K684" s="26" t="str">
        <f t="shared" si="873"/>
        <v>nc</v>
      </c>
      <c r="L684" s="25" t="str">
        <f t="shared" si="874"/>
        <v>nc</v>
      </c>
      <c r="M684" s="25" t="str">
        <f t="shared" si="875"/>
        <v>nc</v>
      </c>
      <c r="N684" s="27">
        <f t="shared" si="876"/>
        <v>383.0454545454545</v>
      </c>
      <c r="O684" s="26">
        <f t="shared" si="877"/>
        <v>19.03759716471509</v>
      </c>
      <c r="P684" s="25">
        <f t="shared" si="878"/>
        <v>21.064887953893717</v>
      </c>
      <c r="Q684" s="25">
        <f t="shared" si="879"/>
        <v>2.0272907891786254</v>
      </c>
      <c r="R684" s="27">
        <f t="shared" si="880"/>
        <v>557.1570247933885</v>
      </c>
      <c r="S684" s="26">
        <f t="shared" si="881"/>
        <v>19.328246528149098</v>
      </c>
      <c r="T684" s="25">
        <f t="shared" si="882"/>
        <v>20.720128343332064</v>
      </c>
      <c r="U684" s="25">
        <f t="shared" si="883"/>
        <v>1.3918818151829662</v>
      </c>
      <c r="V684" s="27">
        <f t="shared" si="884"/>
        <v>766.090909090909</v>
      </c>
      <c r="W684" s="26">
        <f t="shared" si="885"/>
        <v>19.506935413455825</v>
      </c>
      <c r="X684" s="25">
        <f t="shared" si="886"/>
        <v>20.518636726874472</v>
      </c>
      <c r="Y684" s="25">
        <f t="shared" si="887"/>
        <v>1.0117013134186479</v>
      </c>
      <c r="Z684" s="27">
        <f t="shared" si="888"/>
        <v>1114.314049586777</v>
      </c>
      <c r="AA684" s="26">
        <f t="shared" si="889"/>
        <v>19.65838625865504</v>
      </c>
      <c r="AB684" s="25">
        <f t="shared" si="890"/>
        <v>20.35369649980486</v>
      </c>
      <c r="AC684" s="25">
        <f t="shared" si="891"/>
        <v>0.6953102411498229</v>
      </c>
      <c r="AD684" s="27">
        <f t="shared" si="892"/>
        <v>1532.181818181818</v>
      </c>
      <c r="AE684" s="26">
        <f t="shared" si="893"/>
        <v>19.750390871180436</v>
      </c>
      <c r="AF684" s="25">
        <f t="shared" si="894"/>
        <v>20.255999100053867</v>
      </c>
      <c r="AG684" s="25">
        <f t="shared" si="895"/>
        <v>0.5056082288734309</v>
      </c>
    </row>
    <row r="685" spans="1:33" ht="12.75">
      <c r="A685" s="67">
        <v>50</v>
      </c>
      <c r="B685" s="21">
        <f t="shared" si="864"/>
        <v>0.6225589225589225</v>
      </c>
      <c r="C685" s="23" t="str">
        <f t="shared" si="865"/>
        <v>nc</v>
      </c>
      <c r="D685" s="22" t="str">
        <f t="shared" si="866"/>
        <v>nc</v>
      </c>
      <c r="E685" s="22" t="str">
        <f t="shared" si="867"/>
        <v>nc</v>
      </c>
      <c r="F685" s="24">
        <f t="shared" si="868"/>
        <v>191.52272727272725</v>
      </c>
      <c r="G685" s="23" t="str">
        <f t="shared" si="869"/>
        <v>nc</v>
      </c>
      <c r="H685" s="22" t="str">
        <f t="shared" si="870"/>
        <v>nc</v>
      </c>
      <c r="I685" s="22" t="str">
        <f t="shared" si="871"/>
        <v>nc</v>
      </c>
      <c r="J685" s="24">
        <f t="shared" si="872"/>
        <v>272.3878787878787</v>
      </c>
      <c r="K685" s="23" t="str">
        <f t="shared" si="873"/>
        <v>nc</v>
      </c>
      <c r="L685" s="22" t="str">
        <f t="shared" si="874"/>
        <v>nc</v>
      </c>
      <c r="M685" s="22" t="str">
        <f t="shared" si="875"/>
        <v>nc</v>
      </c>
      <c r="N685" s="24">
        <f t="shared" si="876"/>
        <v>383.0454545454545</v>
      </c>
      <c r="O685" s="23">
        <f t="shared" si="877"/>
        <v>44.29198419679664</v>
      </c>
      <c r="P685" s="22">
        <f t="shared" si="878"/>
        <v>57.39687497275572</v>
      </c>
      <c r="Q685" s="22">
        <f t="shared" si="879"/>
        <v>13.104890775959078</v>
      </c>
      <c r="R685" s="24">
        <f t="shared" si="880"/>
        <v>557.1570247933885</v>
      </c>
      <c r="S685" s="23">
        <f t="shared" si="881"/>
        <v>45.930561515421836</v>
      </c>
      <c r="T685" s="22">
        <f t="shared" si="882"/>
        <v>54.860641795944844</v>
      </c>
      <c r="U685" s="22">
        <f t="shared" si="883"/>
        <v>8.930080280523008</v>
      </c>
      <c r="V685" s="24">
        <f t="shared" si="884"/>
        <v>766.090909090909</v>
      </c>
      <c r="W685" s="23">
        <f t="shared" si="885"/>
        <v>46.973223200346396</v>
      </c>
      <c r="X685" s="22">
        <f t="shared" si="886"/>
        <v>53.44371052445993</v>
      </c>
      <c r="Y685" s="22">
        <f t="shared" si="887"/>
        <v>6.4704873241135346</v>
      </c>
      <c r="Z685" s="24">
        <f t="shared" si="888"/>
        <v>1114.314049586777</v>
      </c>
      <c r="AA685" s="23">
        <f t="shared" si="889"/>
        <v>47.87896660861098</v>
      </c>
      <c r="AB685" s="22">
        <f t="shared" si="890"/>
        <v>52.317667388210104</v>
      </c>
      <c r="AC685" s="22">
        <f t="shared" si="891"/>
        <v>4.438700779599124</v>
      </c>
      <c r="AD685" s="24">
        <f t="shared" si="892"/>
        <v>1532.181818181818</v>
      </c>
      <c r="AE685" s="23">
        <f t="shared" si="893"/>
        <v>48.43937496364316</v>
      </c>
      <c r="AF685" s="22">
        <f t="shared" si="894"/>
        <v>51.664533545345726</v>
      </c>
      <c r="AG685" s="22">
        <f t="shared" si="895"/>
        <v>3.2251585817025656</v>
      </c>
    </row>
    <row r="686" spans="1:33" ht="12.75">
      <c r="A686" s="67">
        <v>100</v>
      </c>
      <c r="B686" s="21">
        <f t="shared" si="864"/>
        <v>0.6225589225589225</v>
      </c>
      <c r="C686" s="26" t="str">
        <f t="shared" si="865"/>
        <v>nc</v>
      </c>
      <c r="D686" s="25" t="str">
        <f t="shared" si="866"/>
        <v>nc</v>
      </c>
      <c r="E686" s="25" t="str">
        <f t="shared" si="867"/>
        <v>nc</v>
      </c>
      <c r="F686" s="27">
        <f t="shared" si="868"/>
        <v>191.52272727272725</v>
      </c>
      <c r="G686" s="26" t="str">
        <f t="shared" si="869"/>
        <v>nc</v>
      </c>
      <c r="H686" s="25" t="str">
        <f t="shared" si="870"/>
        <v>nc</v>
      </c>
      <c r="I686" s="25" t="str">
        <f t="shared" si="871"/>
        <v>nc</v>
      </c>
      <c r="J686" s="27">
        <f t="shared" si="872"/>
        <v>272.3878787878787</v>
      </c>
      <c r="K686" s="26" t="str">
        <f t="shared" si="873"/>
        <v>nc</v>
      </c>
      <c r="L686" s="25" t="str">
        <f t="shared" si="874"/>
        <v>nc</v>
      </c>
      <c r="M686" s="25" t="str">
        <f t="shared" si="875"/>
        <v>nc</v>
      </c>
      <c r="N686" s="27">
        <f t="shared" si="876"/>
        <v>383.0454545454545</v>
      </c>
      <c r="O686" s="26">
        <f t="shared" si="877"/>
        <v>79.4025595759468</v>
      </c>
      <c r="P686" s="25">
        <f t="shared" si="878"/>
        <v>135.02661115412423</v>
      </c>
      <c r="Q686" s="25">
        <f t="shared" si="879"/>
        <v>55.62405157817743</v>
      </c>
      <c r="R686" s="27">
        <f t="shared" si="880"/>
        <v>557.1570247933885</v>
      </c>
      <c r="S686" s="26">
        <f t="shared" si="881"/>
        <v>84.86506962495672</v>
      </c>
      <c r="T686" s="25">
        <f t="shared" si="882"/>
        <v>121.70500523568377</v>
      </c>
      <c r="U686" s="25">
        <f t="shared" si="883"/>
        <v>36.83993561072705</v>
      </c>
      <c r="V686" s="27">
        <f t="shared" si="884"/>
        <v>766.090909090909</v>
      </c>
      <c r="W686" s="26">
        <f t="shared" si="885"/>
        <v>88.51887037022253</v>
      </c>
      <c r="X686" s="25">
        <f t="shared" si="886"/>
        <v>114.90325328783926</v>
      </c>
      <c r="Y686" s="25">
        <f t="shared" si="887"/>
        <v>26.384382917616733</v>
      </c>
      <c r="Z686" s="27">
        <f t="shared" si="888"/>
        <v>1114.314049586777</v>
      </c>
      <c r="AA686" s="26">
        <f t="shared" si="889"/>
        <v>91.81298532721831</v>
      </c>
      <c r="AB686" s="25">
        <f t="shared" si="890"/>
        <v>109.79003843986753</v>
      </c>
      <c r="AC686" s="25">
        <f t="shared" si="891"/>
        <v>17.977053112649216</v>
      </c>
      <c r="AD686" s="27">
        <f t="shared" si="892"/>
        <v>1532.181818181818</v>
      </c>
      <c r="AE686" s="26">
        <f t="shared" si="893"/>
        <v>93.90982472617713</v>
      </c>
      <c r="AF686" s="25">
        <f t="shared" si="894"/>
        <v>106.93486629905877</v>
      </c>
      <c r="AG686" s="25">
        <f t="shared" si="895"/>
        <v>13.025041572881634</v>
      </c>
    </row>
    <row r="687" spans="1:33" ht="12.75">
      <c r="A687" s="67">
        <v>200</v>
      </c>
      <c r="B687" s="21">
        <f t="shared" si="864"/>
        <v>0.6225589225589225</v>
      </c>
      <c r="C687" s="23" t="str">
        <f t="shared" si="865"/>
        <v>nc</v>
      </c>
      <c r="D687" s="22" t="str">
        <f t="shared" si="866"/>
        <v>nc</v>
      </c>
      <c r="E687" s="22" t="str">
        <f t="shared" si="867"/>
        <v>nc</v>
      </c>
      <c r="F687" s="24">
        <f t="shared" si="868"/>
        <v>191.52272727272725</v>
      </c>
      <c r="G687" s="23" t="str">
        <f t="shared" si="869"/>
        <v>nc</v>
      </c>
      <c r="H687" s="22" t="str">
        <f t="shared" si="870"/>
        <v>nc</v>
      </c>
      <c r="I687" s="22" t="str">
        <f t="shared" si="871"/>
        <v>nc</v>
      </c>
      <c r="J687" s="24">
        <f t="shared" si="872"/>
        <v>272.3878787878787</v>
      </c>
      <c r="K687" s="23" t="str">
        <f t="shared" si="873"/>
        <v>nc</v>
      </c>
      <c r="L687" s="22" t="str">
        <f t="shared" si="874"/>
        <v>nc</v>
      </c>
      <c r="M687" s="22" t="str">
        <f t="shared" si="875"/>
        <v>nc</v>
      </c>
      <c r="N687" s="24">
        <f t="shared" si="876"/>
        <v>383.0454545454545</v>
      </c>
      <c r="O687" s="23">
        <f t="shared" si="877"/>
        <v>131.53819930495632</v>
      </c>
      <c r="P687" s="22">
        <f t="shared" si="878"/>
        <v>417.07580712854667</v>
      </c>
      <c r="Q687" s="22">
        <f t="shared" si="879"/>
        <v>285.53760782359035</v>
      </c>
      <c r="R687" s="24">
        <f t="shared" si="880"/>
        <v>557.1570247933885</v>
      </c>
      <c r="S687" s="23">
        <f t="shared" si="881"/>
        <v>147.29452494609842</v>
      </c>
      <c r="T687" s="22">
        <f t="shared" si="882"/>
        <v>311.44096513067853</v>
      </c>
      <c r="U687" s="22">
        <f t="shared" si="883"/>
        <v>164.14644018458011</v>
      </c>
      <c r="V687" s="24">
        <f t="shared" si="884"/>
        <v>766.090909090909</v>
      </c>
      <c r="W687" s="23">
        <f t="shared" si="885"/>
        <v>158.7005051975498</v>
      </c>
      <c r="X687" s="22">
        <f t="shared" si="886"/>
        <v>270.35628511792436</v>
      </c>
      <c r="Y687" s="22">
        <f t="shared" si="887"/>
        <v>111.65577992037456</v>
      </c>
      <c r="Z687" s="24">
        <f t="shared" si="888"/>
        <v>1114.314049586777</v>
      </c>
      <c r="AA687" s="23">
        <f t="shared" si="889"/>
        <v>169.64796662885388</v>
      </c>
      <c r="AB687" s="22">
        <f t="shared" si="890"/>
        <v>243.57920961697084</v>
      </c>
      <c r="AC687" s="22">
        <f t="shared" si="891"/>
        <v>73.93124298811696</v>
      </c>
      <c r="AD687" s="24">
        <f t="shared" si="892"/>
        <v>1532.181818181818</v>
      </c>
      <c r="AE687" s="23">
        <f t="shared" si="893"/>
        <v>176.97271444894955</v>
      </c>
      <c r="AF687" s="22">
        <f t="shared" si="894"/>
        <v>229.91616667789827</v>
      </c>
      <c r="AG687" s="22">
        <f t="shared" si="895"/>
        <v>52.94345222894873</v>
      </c>
    </row>
    <row r="688" spans="1:33" ht="12.75">
      <c r="A688" s="29" t="s">
        <v>68</v>
      </c>
      <c r="C688" s="21" t="str">
        <f>IF(OR($C$187/$C$5&lt;2*$C$2,$C$2*1000&lt;$C$5),"nc",B687)</f>
        <v>nc</v>
      </c>
      <c r="D688" s="19" t="str">
        <f>IF(OR($C$187/$C$5&lt;2*$C$2,$C$2*1000&lt;$C$5),"nc","infini")</f>
        <v>nc</v>
      </c>
      <c r="E688" s="19" t="str">
        <f>IF(OR($C$187/$C$5&lt;2*$C$2,$C$2*1000&lt;$C$5),"nc","infini")</f>
        <v>nc</v>
      </c>
      <c r="G688" s="21" t="str">
        <f>IF(OR($C$187/$G$5&lt;2*$C$2,$C$2*1000&lt;$G$5),"nc",F687)</f>
        <v>nc</v>
      </c>
      <c r="H688" s="19" t="str">
        <f>IF(OR($C$187/$G$5&lt;2*$C$2,$C$2*1000&lt;$G$5),"nc","infini")</f>
        <v>nc</v>
      </c>
      <c r="I688" s="19" t="str">
        <f>IF(OR($C$187/$G$5&lt;2*$C$2,$C$2*1000&lt;$G$5),"nc","infini")</f>
        <v>nc</v>
      </c>
      <c r="K688" s="21" t="str">
        <f>IF(OR($C$187/$K$5&lt;2*$C$2,$C$2*1000&lt;$K$5),"nc",J687)</f>
        <v>nc</v>
      </c>
      <c r="L688" s="19" t="str">
        <f>IF(OR($C$187/$K$5&lt;2*$C$2,$C$2*1000&lt;$K$5),"nc","infini")</f>
        <v>nc</v>
      </c>
      <c r="M688" s="19" t="str">
        <f>IF(OR($C$187/$K$5&lt;2*$C$2,$C$2*1000&lt;$K$5),"nc","infini")</f>
        <v>nc</v>
      </c>
      <c r="O688" s="21">
        <f>IF(OR($C$187/$O$5&lt;2*$C$2,$C$2*1000&lt;$O$5),"nc",N687)</f>
        <v>383.0454545454545</v>
      </c>
      <c r="P688" s="19" t="str">
        <f>IF(OR($C$187/$O$5&lt;2*$C$2,$C$2*1000&lt;$O$5),"nc","infini")</f>
        <v>infini</v>
      </c>
      <c r="Q688" s="19" t="str">
        <f>IF(OR($C$187/$O$5&lt;2*$C$2,$C$2*1000&lt;$O$5),"nc","infini")</f>
        <v>infini</v>
      </c>
      <c r="S688" s="21">
        <f>IF(OR($C$187/$S$5&lt;2*$C$2,$C$2*1000&lt;$S$5),"nc",R687)</f>
        <v>557.1570247933885</v>
      </c>
      <c r="T688" s="19" t="str">
        <f>IF(OR($C$187/$S$5&lt;2*$C$2,$C$2*1000&lt;$S$5),"nc","infini")</f>
        <v>infini</v>
      </c>
      <c r="U688" s="19" t="str">
        <f>IF(OR($C$187/$S$5&lt;2*$C$2,$C$2*1000&lt;$S$5),"nc","infini")</f>
        <v>infini</v>
      </c>
      <c r="W688" s="21">
        <f>IF(OR($C$187/$W$5&lt;2*$C$2,$C$2*1000&lt;$W$5),"nc",V687)</f>
        <v>766.090909090909</v>
      </c>
      <c r="X688" s="19" t="str">
        <f>IF(OR($C$187/$W$5&lt;2*$C$2,$C$2*1000&lt;$W$5),"nc","infini")</f>
        <v>infini</v>
      </c>
      <c r="Y688" s="19" t="str">
        <f>IF(OR($C$187/$W$5&lt;2*$C$2,$C$2*1000&lt;$W$5),"nc","infini")</f>
        <v>infini</v>
      </c>
      <c r="AA688" s="21">
        <f>IF(OR($C$187/$AA$5&lt;2*$C$2,$C$2*1000&lt;$AA$5),"nc",Z687)</f>
        <v>1114.314049586777</v>
      </c>
      <c r="AB688" s="19" t="str">
        <f>IF(OR($C$187/$AA$5&lt;2*$C$2,$C$2*1000&lt;$AA$5),"nc","infini")</f>
        <v>infini</v>
      </c>
      <c r="AC688" s="19" t="str">
        <f>IF(OR($C$187/$AA$5&lt;2*$C$2,$C$2*1000&lt;$AA$5),"nc","infini")</f>
        <v>infini</v>
      </c>
      <c r="AE688" s="21">
        <f>IF(OR($C$187/$AE$5&lt;2*$C$2,$C$2*1000&lt;$AE$5),"nc",AD687)</f>
        <v>1532.181818181818</v>
      </c>
      <c r="AF688" s="19" t="str">
        <f>IF(OR($C$187/$AE$5&lt;2*$C$2,$C$2*1000&lt;$AE$5),"nc","infini")</f>
        <v>infini</v>
      </c>
      <c r="AG688" s="19" t="str">
        <f>IF(OR($C$187/$AE$5&lt;2*$C$2,$C$2*1000&lt;$AE$5),"nc","infini")</f>
        <v>infini</v>
      </c>
    </row>
    <row r="691" spans="1:7" ht="26.25">
      <c r="A691" s="57" t="s">
        <v>61</v>
      </c>
      <c r="C691" s="58">
        <f>Résultats!L43</f>
        <v>703</v>
      </c>
      <c r="D691" s="59" t="s">
        <v>60</v>
      </c>
      <c r="F691" s="60" t="s">
        <v>119</v>
      </c>
      <c r="G691" s="28"/>
    </row>
    <row r="692" ht="12.75">
      <c r="A692" s="57"/>
    </row>
    <row r="693" spans="1:31" ht="12.75">
      <c r="A693" s="57" t="s">
        <v>62</v>
      </c>
      <c r="C693" s="61">
        <v>90</v>
      </c>
      <c r="G693" s="61">
        <v>64</v>
      </c>
      <c r="K693" s="61">
        <v>45</v>
      </c>
      <c r="O693" s="61">
        <v>32</v>
      </c>
      <c r="S693" s="61">
        <v>22</v>
      </c>
      <c r="W693" s="61">
        <v>16</v>
      </c>
      <c r="AA693" s="61">
        <v>11</v>
      </c>
      <c r="AE693" s="61">
        <v>8</v>
      </c>
    </row>
    <row r="694" spans="1:33" ht="240.75">
      <c r="A694" s="57" t="s">
        <v>63</v>
      </c>
      <c r="B694" s="62" t="s">
        <v>64</v>
      </c>
      <c r="C694" s="62" t="s">
        <v>65</v>
      </c>
      <c r="D694" s="63" t="s">
        <v>66</v>
      </c>
      <c r="E694" s="63" t="s">
        <v>67</v>
      </c>
      <c r="F694" s="64" t="s">
        <v>64</v>
      </c>
      <c r="G694" s="62" t="s">
        <v>65</v>
      </c>
      <c r="H694" s="63" t="s">
        <v>66</v>
      </c>
      <c r="I694" s="63" t="s">
        <v>67</v>
      </c>
      <c r="J694" s="64" t="s">
        <v>64</v>
      </c>
      <c r="K694" s="62" t="s">
        <v>65</v>
      </c>
      <c r="L694" s="63" t="s">
        <v>66</v>
      </c>
      <c r="M694" s="63" t="s">
        <v>67</v>
      </c>
      <c r="N694" s="64" t="s">
        <v>64</v>
      </c>
      <c r="O694" s="62" t="s">
        <v>65</v>
      </c>
      <c r="P694" s="63" t="s">
        <v>66</v>
      </c>
      <c r="Q694" s="63" t="s">
        <v>67</v>
      </c>
      <c r="R694" s="64" t="s">
        <v>64</v>
      </c>
      <c r="S694" s="62" t="s">
        <v>65</v>
      </c>
      <c r="T694" s="63" t="s">
        <v>66</v>
      </c>
      <c r="U694" s="63" t="s">
        <v>67</v>
      </c>
      <c r="V694" s="64" t="s">
        <v>64</v>
      </c>
      <c r="W694" s="62" t="s">
        <v>65</v>
      </c>
      <c r="X694" s="63" t="s">
        <v>66</v>
      </c>
      <c r="Y694" s="63" t="s">
        <v>67</v>
      </c>
      <c r="Z694" s="64" t="s">
        <v>64</v>
      </c>
      <c r="AA694" s="62" t="s">
        <v>65</v>
      </c>
      <c r="AB694" s="63" t="s">
        <v>66</v>
      </c>
      <c r="AC694" s="63" t="s">
        <v>67</v>
      </c>
      <c r="AD694" s="64" t="s">
        <v>64</v>
      </c>
      <c r="AE694" s="62" t="s">
        <v>65</v>
      </c>
      <c r="AF694" s="63" t="s">
        <v>66</v>
      </c>
      <c r="AG694" s="63" t="s">
        <v>67</v>
      </c>
    </row>
    <row r="695" spans="1:33" ht="12.75">
      <c r="A695" s="65">
        <v>0.5</v>
      </c>
      <c r="B695" s="21">
        <f aca="true" t="shared" si="896" ref="B695:B711">($C$3*($C$3/C$5))/$C$2/1000</f>
        <v>0.6225589225589225</v>
      </c>
      <c r="C695" s="23" t="str">
        <f aca="true" t="shared" si="897" ref="C695:C711">IF(OR($C$691/$C$5&lt;2*$C$2,$C$2*1000&lt;$C$5),"nc",($B695*$A695)/($B695+($A695-$C$691/1000)))</f>
        <v>nc</v>
      </c>
      <c r="D695" s="22" t="str">
        <f aca="true" t="shared" si="898" ref="D695:D711">IF(OR($C$691/$C$5&lt;2*$C$2,$C$2*1000&lt;$C$5),"nc",IF(($B695*$A695)/($B695-($A695-$C$691/1000))&lt;=0,"infini",($B695*$A695)/($B695-($A695-$C$691/1000))))</f>
        <v>nc</v>
      </c>
      <c r="E695" s="22" t="str">
        <f aca="true" t="shared" si="899" ref="E695:E711">IF(OR(C695="nc",D695="nc"),"nc",IF(D695="infini","infini",D695-C695))</f>
        <v>nc</v>
      </c>
      <c r="F695" s="24">
        <f aca="true" t="shared" si="900" ref="F695:F711">($C$691*($C$691/G$5))/$C$2/1000</f>
        <v>234.00047348484847</v>
      </c>
      <c r="G695" s="23" t="str">
        <f aca="true" t="shared" si="901" ref="G695:G711">IF(OR($C$691/$G$5&lt;2*$C$2,$C$2*1000&lt;$G$5),"nc",($F695*$A695)/($F695+($A695-$C$691/1000)))</f>
        <v>nc</v>
      </c>
      <c r="H695" s="22" t="str">
        <f aca="true" t="shared" si="902" ref="H695:H711">IF(OR($C$691/$G$5&lt;2*$C$2,$C$2*1000&lt;$G$5),"nc",IF(($F695*$A695)/($F695-($A695-$C$691/1000))&lt;=0,"infini",($F695*$A695)/($F695-($A695-$C$691/1000))))</f>
        <v>nc</v>
      </c>
      <c r="I695" s="22" t="str">
        <f aca="true" t="shared" si="903" ref="I695:I711">IF(OR($C$691/$G$5&lt;2*$C$2,$C$2*1000&lt;$G$5),"nc",IF(H695="infini","infini",H695-G695))</f>
        <v>nc</v>
      </c>
      <c r="J695" s="24">
        <f aca="true" t="shared" si="904" ref="J695:J711">($C$691*($C$691/K$5))/$C$2/1000</f>
        <v>332.80067340067336</v>
      </c>
      <c r="K695" s="23" t="str">
        <f aca="true" t="shared" si="905" ref="K695:K711">IF(OR($C$691/$K$5&lt;2*$C$2,$C$2*1000&lt;$K$5),"nc",($J695*$A695)/($J695+($A695-$C$691/1000)))</f>
        <v>nc</v>
      </c>
      <c r="L695" s="22" t="str">
        <f aca="true" t="shared" si="906" ref="L695:L711">IF(OR($C$691/$K$5&lt;2*$C$2,$C$2*1000&lt;$K$5),"nc",IF(($J695*$A695)/($J695-($A695-$C$691/1000))&lt;=0,"infini",($J695*$A695)/($J695-($A695-$C$691/1000))))</f>
        <v>nc</v>
      </c>
      <c r="M695" s="22" t="str">
        <f aca="true" t="shared" si="907" ref="M695:M711">IF(OR($C$691/$K$5&lt;2*$C$2,$C$2*1000&lt;$K$5),"nc",IF(L695="infini","infini",L695-K695))</f>
        <v>nc</v>
      </c>
      <c r="N695" s="24">
        <f aca="true" t="shared" si="908" ref="N695:N711">($C$691*($C$691/O$5))/$C$2/1000</f>
        <v>468.00094696969694</v>
      </c>
      <c r="O695" s="23">
        <f aca="true" t="shared" si="909" ref="O695:O711">IF(OR($C$691/$O$5&lt;2*$C$2,$C$2*1000&lt;$O$5),"nc",($N695*$A695)/($N695+($A695-$C$691/1000)))</f>
        <v>0.5002169740176448</v>
      </c>
      <c r="P695" s="22">
        <f aca="true" t="shared" si="910" ref="P695:P711">IF(OR($C$691/$O$5&lt;2*$C$2,$C$2*1000&lt;$O$5),"nc",IF(($N695*$A695)/($N695-($A695-$C$691/1000))&lt;=0,"infini",($N695*$A695)/($N695-($A695-$C$691/1000))))</f>
        <v>0.49978321412996</v>
      </c>
      <c r="Q695" s="22">
        <f aca="true" t="shared" si="911" ref="Q695:Q711">IF(OR($C$691/$O$5&lt;2*$C$2,$C$2*1000&lt;$O$5),"nc",IF(P695="infini","infini",P695-O695))</f>
        <v>-0.00043375988768473706</v>
      </c>
      <c r="R695" s="24">
        <f aca="true" t="shared" si="912" ref="R695:R711">($C$691*($C$691/S$5))/$C$2/1000</f>
        <v>680.728650137741</v>
      </c>
      <c r="S695" s="23">
        <f aca="true" t="shared" si="913" ref="S695:S711">IF(OR($C$691/$S$5&lt;2*$C$2,$C$2*1000&lt;$S$5),"nc",($R695*$A695)/($R695+($A695-$C$691/1000)))</f>
        <v>0.500149149411164</v>
      </c>
      <c r="T695" s="22">
        <f aca="true" t="shared" si="914" ref="T695:T711">IF(OR($C$691/$S$5&lt;2*$C$2,$C$2*1000&lt;$S$5),"nc",IF(($R695*$A695)/($R695-($A695-$C$691/1000))&lt;=0,"infini",($R695*$A695)/($R695-($A695-$C$691/1000))))</f>
        <v>0.49985093951796855</v>
      </c>
      <c r="U695" s="22">
        <f aca="true" t="shared" si="915" ref="U695:U711">IF(OR($C$691/$S$5&lt;2*$C$2,$C$2*1000&lt;$S$5),"nc",IF(T695="infini","infini",T695-S695))</f>
        <v>-0.00029820989319540026</v>
      </c>
      <c r="V695" s="24">
        <f aca="true" t="shared" si="916" ref="V695:V711">($C$691*($C$691/W$5))/$C$2/1000</f>
        <v>936.0018939393939</v>
      </c>
      <c r="W695" s="23">
        <f aca="true" t="shared" si="917" ref="W695:W711">IF(OR($C$691/$W$5&lt;2*$C$2,$C$2*1000&lt;$W$5),"nc",($V695*$A695)/($V695+($A695-$C$691/1000)))</f>
        <v>0.5001084634750664</v>
      </c>
      <c r="X695" s="22">
        <f aca="true" t="shared" si="918" ref="X695:X711">IF(OR($C$691/$W$5&lt;2*$C$2,$C$2*1000&lt;$W$5),"nc",IF(($V695*$A695)/($V695-($A695-$C$691/1000))&lt;=0,"infini",($V695*$A695)/($V695-($A695-$C$691/1000))))</f>
        <v>0.4998915835618281</v>
      </c>
      <c r="Y695" s="22">
        <f aca="true" t="shared" si="919" ref="Y695:Y711">IF(OR($C$691/$W$5&lt;2*$C$2,$C$2*1000&lt;$W$5),"nc",IF(X695="infini","infini",X695-W695))</f>
        <v>-0.00021687991323832145</v>
      </c>
      <c r="Z695" s="24">
        <f aca="true" t="shared" si="920" ref="Z695:Z711">($C$691*($C$691/AA$5))/$C$2/1000</f>
        <v>1361.457300275482</v>
      </c>
      <c r="AA695" s="23">
        <f aca="true" t="shared" si="921" ref="AA695:AA711">IF(OR($C$691/$AA$5&lt;2*$C$2,$C$2*1000&lt;$AA$5),"nc",($Z695*$A695)/($Z695+($A695-$C$691/1000)))</f>
        <v>0.5000745635844672</v>
      </c>
      <c r="AB695" s="22">
        <f aca="true" t="shared" si="922" ref="AB695:AB711">IF(OR($C$691/$AA$5&lt;2*$C$2,$C$2*1000&lt;$AA$5),"nc",IF(($Z695*$A695)/($Z695-($A695-$C$691/1000))&lt;=0,"infini",($Z695*$A695)/($Z695-($A695-$C$691/1000))))</f>
        <v>0.4999254586478144</v>
      </c>
      <c r="AC695" s="22">
        <f aca="true" t="shared" si="923" ref="AC695:AC711">IF(OR($C$691/$AA$5&lt;2*$C$2,$C$2*1000&lt;$AA$5),"nc",IF(AB695="infini","infini",AB695-AA695))</f>
        <v>-0.00014910493665282187</v>
      </c>
      <c r="AD695" s="24">
        <f aca="true" t="shared" si="924" ref="AD695:AD711">($C$691*($C$691/AE$5))/$C$2/1000</f>
        <v>1872.0037878787878</v>
      </c>
      <c r="AE695" s="23">
        <f aca="true" t="shared" si="925" ref="AE695:AE711">IF(OR($C$691/$AE$5&lt;2*$C$2,$C$2*1000&lt;$AE$5),"nc",($AD695*$A695)/($AD695+($A695-$C$691/1000)))</f>
        <v>0.5000542258560084</v>
      </c>
      <c r="AF695" s="22">
        <f aca="true" t="shared" si="926" ref="AF695:AF711">IF(OR($C$691/$AE$5&lt;2*$C$2,$C$2*1000&lt;$AE$5),"nc",IF(($AD695*$A695)/($AD695-($A695-$C$691/1000))&lt;=0,"infini",($AD695*$A695)/($AD695-($A695-$C$691/1000))))</f>
        <v>0.4999457859032148</v>
      </c>
      <c r="AG695" s="22">
        <f aca="true" t="shared" si="927" ref="AG695:AG711">IF(OR($C$691/$AE$5&lt;2*$C$2,$C$2*1000&lt;$AE$5),"nc",IF(AF695="infini","infini",AF695-AE695))</f>
        <v>-0.0001084399527936375</v>
      </c>
    </row>
    <row r="696" spans="1:33" ht="12.75">
      <c r="A696" s="67">
        <v>0.75</v>
      </c>
      <c r="B696" s="21">
        <f t="shared" si="896"/>
        <v>0.6225589225589225</v>
      </c>
      <c r="C696" s="26" t="str">
        <f t="shared" si="897"/>
        <v>nc</v>
      </c>
      <c r="D696" s="25" t="str">
        <f t="shared" si="898"/>
        <v>nc</v>
      </c>
      <c r="E696" s="25" t="str">
        <f t="shared" si="899"/>
        <v>nc</v>
      </c>
      <c r="F696" s="27">
        <f t="shared" si="900"/>
        <v>234.00047348484847</v>
      </c>
      <c r="G696" s="26" t="str">
        <f t="shared" si="901"/>
        <v>nc</v>
      </c>
      <c r="H696" s="25" t="str">
        <f t="shared" si="902"/>
        <v>nc</v>
      </c>
      <c r="I696" s="25" t="str">
        <f t="shared" si="903"/>
        <v>nc</v>
      </c>
      <c r="J696" s="27">
        <f t="shared" si="904"/>
        <v>332.80067340067336</v>
      </c>
      <c r="K696" s="26" t="str">
        <f t="shared" si="905"/>
        <v>nc</v>
      </c>
      <c r="L696" s="25" t="str">
        <f t="shared" si="906"/>
        <v>nc</v>
      </c>
      <c r="M696" s="25" t="str">
        <f t="shared" si="907"/>
        <v>nc</v>
      </c>
      <c r="N696" s="27">
        <f t="shared" si="908"/>
        <v>468.00094696969694</v>
      </c>
      <c r="O696" s="26">
        <f t="shared" si="909"/>
        <v>0.749924687203035</v>
      </c>
      <c r="P696" s="25">
        <f t="shared" si="910"/>
        <v>0.750075327925383</v>
      </c>
      <c r="Q696" s="25">
        <f t="shared" si="911"/>
        <v>0.00015064072234804993</v>
      </c>
      <c r="R696" s="27">
        <f t="shared" si="912"/>
        <v>680.728650137741</v>
      </c>
      <c r="S696" s="26">
        <f t="shared" si="913"/>
        <v>0.7499482208272389</v>
      </c>
      <c r="T696" s="25">
        <f t="shared" si="914"/>
        <v>0.7500517863233023</v>
      </c>
      <c r="U696" s="25">
        <f t="shared" si="915"/>
        <v>0.00010356549606338472</v>
      </c>
      <c r="V696" s="27">
        <f t="shared" si="916"/>
        <v>936.0018939393939</v>
      </c>
      <c r="W696" s="26">
        <f t="shared" si="917"/>
        <v>0.74996234171075</v>
      </c>
      <c r="X696" s="25">
        <f t="shared" si="918"/>
        <v>0.7500376620713544</v>
      </c>
      <c r="Y696" s="25">
        <f t="shared" si="919"/>
        <v>7.532036060431402E-05</v>
      </c>
      <c r="Z696" s="27">
        <f t="shared" si="920"/>
        <v>1361.457300275482</v>
      </c>
      <c r="AA696" s="26">
        <f t="shared" si="921"/>
        <v>0.7499741095198943</v>
      </c>
      <c r="AB696" s="25">
        <f t="shared" si="922"/>
        <v>0.7500258922677409</v>
      </c>
      <c r="AC696" s="25">
        <f t="shared" si="923"/>
        <v>5.178274784656267E-05</v>
      </c>
      <c r="AD696" s="27">
        <f t="shared" si="924"/>
        <v>1872.0037878787878</v>
      </c>
      <c r="AE696" s="26">
        <f t="shared" si="925"/>
        <v>0.7499811703826476</v>
      </c>
      <c r="AF696" s="25">
        <f t="shared" si="926"/>
        <v>0.7500188305628784</v>
      </c>
      <c r="AG696" s="25">
        <f t="shared" si="927"/>
        <v>3.766018023088069E-05</v>
      </c>
    </row>
    <row r="697" spans="1:33" ht="12.75">
      <c r="A697" s="67">
        <v>1</v>
      </c>
      <c r="B697" s="21">
        <f t="shared" si="896"/>
        <v>0.6225589225589225</v>
      </c>
      <c r="C697" s="23" t="str">
        <f t="shared" si="897"/>
        <v>nc</v>
      </c>
      <c r="D697" s="22" t="str">
        <f t="shared" si="898"/>
        <v>nc</v>
      </c>
      <c r="E697" s="22" t="str">
        <f t="shared" si="899"/>
        <v>nc</v>
      </c>
      <c r="F697" s="24">
        <f t="shared" si="900"/>
        <v>234.00047348484847</v>
      </c>
      <c r="G697" s="23" t="str">
        <f t="shared" si="901"/>
        <v>nc</v>
      </c>
      <c r="H697" s="22" t="str">
        <f t="shared" si="902"/>
        <v>nc</v>
      </c>
      <c r="I697" s="22" t="str">
        <f t="shared" si="903"/>
        <v>nc</v>
      </c>
      <c r="J697" s="24">
        <f t="shared" si="904"/>
        <v>332.80067340067336</v>
      </c>
      <c r="K697" s="23" t="str">
        <f t="shared" si="905"/>
        <v>nc</v>
      </c>
      <c r="L697" s="22" t="str">
        <f t="shared" si="906"/>
        <v>nc</v>
      </c>
      <c r="M697" s="22" t="str">
        <f t="shared" si="907"/>
        <v>nc</v>
      </c>
      <c r="N697" s="24">
        <f t="shared" si="908"/>
        <v>468.00094696969694</v>
      </c>
      <c r="O697" s="23">
        <f t="shared" si="909"/>
        <v>0.9993657883791252</v>
      </c>
      <c r="P697" s="22">
        <f t="shared" si="910"/>
        <v>1.0006350170913123</v>
      </c>
      <c r="Q697" s="22">
        <f t="shared" si="911"/>
        <v>0.0012692287121871537</v>
      </c>
      <c r="R697" s="24">
        <f t="shared" si="912"/>
        <v>680.728650137741</v>
      </c>
      <c r="S697" s="23">
        <f t="shared" si="913"/>
        <v>0.9995638930781242</v>
      </c>
      <c r="T697" s="22">
        <f t="shared" si="914"/>
        <v>1.0004364876324314</v>
      </c>
      <c r="U697" s="22">
        <f t="shared" si="915"/>
        <v>0.0008725945543072156</v>
      </c>
      <c r="V697" s="24">
        <f t="shared" si="916"/>
        <v>936.0018939393939</v>
      </c>
      <c r="W697" s="23">
        <f t="shared" si="917"/>
        <v>0.9996827936015705</v>
      </c>
      <c r="X697" s="22">
        <f t="shared" si="918"/>
        <v>1.000317407765978</v>
      </c>
      <c r="Y697" s="22">
        <f t="shared" si="919"/>
        <v>0.0006346141644074654</v>
      </c>
      <c r="Z697" s="24">
        <f t="shared" si="920"/>
        <v>1361.457300275482</v>
      </c>
      <c r="AA697" s="23">
        <f t="shared" si="921"/>
        <v>0.9997818989813801</v>
      </c>
      <c r="AB697" s="22">
        <f t="shared" si="922"/>
        <v>1.000218196196245</v>
      </c>
      <c r="AC697" s="22">
        <f t="shared" si="923"/>
        <v>0.00043629721486493356</v>
      </c>
      <c r="AD697" s="24">
        <f t="shared" si="924"/>
        <v>1872.0037878787878</v>
      </c>
      <c r="AE697" s="23">
        <f t="shared" si="925"/>
        <v>0.9998413716418202</v>
      </c>
      <c r="AF697" s="22">
        <f t="shared" si="926"/>
        <v>1.0001586787000631</v>
      </c>
      <c r="AG697" s="22">
        <f t="shared" si="927"/>
        <v>0.0003173070582429549</v>
      </c>
    </row>
    <row r="698" spans="1:33" ht="12.75">
      <c r="A698" s="67">
        <v>1.25</v>
      </c>
      <c r="B698" s="21">
        <f t="shared" si="896"/>
        <v>0.6225589225589225</v>
      </c>
      <c r="C698" s="26" t="str">
        <f t="shared" si="897"/>
        <v>nc</v>
      </c>
      <c r="D698" s="25" t="str">
        <f t="shared" si="898"/>
        <v>nc</v>
      </c>
      <c r="E698" s="25" t="str">
        <f t="shared" si="899"/>
        <v>nc</v>
      </c>
      <c r="F698" s="27">
        <f t="shared" si="900"/>
        <v>234.00047348484847</v>
      </c>
      <c r="G698" s="26" t="str">
        <f t="shared" si="901"/>
        <v>nc</v>
      </c>
      <c r="H698" s="25" t="str">
        <f t="shared" si="902"/>
        <v>nc</v>
      </c>
      <c r="I698" s="25" t="str">
        <f t="shared" si="903"/>
        <v>nc</v>
      </c>
      <c r="J698" s="27">
        <f t="shared" si="904"/>
        <v>332.80067340067336</v>
      </c>
      <c r="K698" s="26" t="str">
        <f t="shared" si="905"/>
        <v>nc</v>
      </c>
      <c r="L698" s="25" t="str">
        <f t="shared" si="906"/>
        <v>nc</v>
      </c>
      <c r="M698" s="25" t="str">
        <f t="shared" si="907"/>
        <v>nc</v>
      </c>
      <c r="N698" s="27">
        <f t="shared" si="908"/>
        <v>468.00094696969694</v>
      </c>
      <c r="O698" s="26">
        <f t="shared" si="909"/>
        <v>1.2485407043090848</v>
      </c>
      <c r="P698" s="25">
        <f t="shared" si="910"/>
        <v>1.2514627109353391</v>
      </c>
      <c r="Q698" s="25">
        <f t="shared" si="911"/>
        <v>0.002922006626254303</v>
      </c>
      <c r="R698" s="27">
        <f t="shared" si="912"/>
        <v>680.728650137741</v>
      </c>
      <c r="S698" s="26">
        <f t="shared" si="913"/>
        <v>1.2489963680635559</v>
      </c>
      <c r="T698" s="25">
        <f t="shared" si="914"/>
        <v>1.2510052461719037</v>
      </c>
      <c r="U698" s="25">
        <f t="shared" si="915"/>
        <v>0.0020088781083478224</v>
      </c>
      <c r="V698" s="27">
        <f t="shared" si="916"/>
        <v>936.0018939393939</v>
      </c>
      <c r="W698" s="26">
        <f t="shared" si="917"/>
        <v>1.2492699259970037</v>
      </c>
      <c r="X698" s="25">
        <f t="shared" si="918"/>
        <v>1.2507309278132273</v>
      </c>
      <c r="Y698" s="25">
        <f t="shared" si="919"/>
        <v>0.0014610018162235505</v>
      </c>
      <c r="Z698" s="27">
        <f t="shared" si="920"/>
        <v>1361.457300275482</v>
      </c>
      <c r="AA698" s="26">
        <f t="shared" si="921"/>
        <v>1.249497982495458</v>
      </c>
      <c r="AB698" s="25">
        <f t="shared" si="922"/>
        <v>1.2505024210632116</v>
      </c>
      <c r="AC698" s="25">
        <f t="shared" si="923"/>
        <v>0.0010044385677536738</v>
      </c>
      <c r="AD698" s="27">
        <f t="shared" si="924"/>
        <v>1872.0037878787878</v>
      </c>
      <c r="AE698" s="26">
        <f t="shared" si="925"/>
        <v>1.249634856365752</v>
      </c>
      <c r="AF698" s="25">
        <f t="shared" si="926"/>
        <v>1.250365357086751</v>
      </c>
      <c r="AG698" s="25">
        <f t="shared" si="927"/>
        <v>0.0007305007209990055</v>
      </c>
    </row>
    <row r="699" spans="1:33" ht="12.75">
      <c r="A699" s="67">
        <v>1.5</v>
      </c>
      <c r="B699" s="21">
        <f t="shared" si="896"/>
        <v>0.6225589225589225</v>
      </c>
      <c r="C699" s="23" t="str">
        <f t="shared" si="897"/>
        <v>nc</v>
      </c>
      <c r="D699" s="22" t="str">
        <f t="shared" si="898"/>
        <v>nc</v>
      </c>
      <c r="E699" s="22" t="str">
        <f t="shared" si="899"/>
        <v>nc</v>
      </c>
      <c r="F699" s="24">
        <f t="shared" si="900"/>
        <v>234.00047348484847</v>
      </c>
      <c r="G699" s="23" t="str">
        <f t="shared" si="901"/>
        <v>nc</v>
      </c>
      <c r="H699" s="22" t="str">
        <f t="shared" si="902"/>
        <v>nc</v>
      </c>
      <c r="I699" s="22" t="str">
        <f t="shared" si="903"/>
        <v>nc</v>
      </c>
      <c r="J699" s="24">
        <f t="shared" si="904"/>
        <v>332.80067340067336</v>
      </c>
      <c r="K699" s="23" t="str">
        <f t="shared" si="905"/>
        <v>nc</v>
      </c>
      <c r="L699" s="22" t="str">
        <f t="shared" si="906"/>
        <v>nc</v>
      </c>
      <c r="M699" s="22" t="str">
        <f t="shared" si="907"/>
        <v>nc</v>
      </c>
      <c r="N699" s="24">
        <f t="shared" si="908"/>
        <v>468.00094696969694</v>
      </c>
      <c r="O699" s="23">
        <f t="shared" si="909"/>
        <v>1.4974498608457487</v>
      </c>
      <c r="P699" s="22">
        <f t="shared" si="910"/>
        <v>1.502558839683941</v>
      </c>
      <c r="Q699" s="22">
        <f t="shared" si="911"/>
        <v>0.005108978838192391</v>
      </c>
      <c r="R699" s="24">
        <f t="shared" si="912"/>
        <v>680.728650137741</v>
      </c>
      <c r="S699" s="23">
        <f t="shared" si="913"/>
        <v>1.4982458473870228</v>
      </c>
      <c r="T699" s="22">
        <f t="shared" si="914"/>
        <v>1.5017582649664238</v>
      </c>
      <c r="U699" s="22">
        <f t="shared" si="915"/>
        <v>0.003512417579401017</v>
      </c>
      <c r="V699" s="24">
        <f t="shared" si="916"/>
        <v>936.0018939393939</v>
      </c>
      <c r="W699" s="23">
        <f t="shared" si="917"/>
        <v>1.4987238456324679</v>
      </c>
      <c r="X699" s="22">
        <f t="shared" si="918"/>
        <v>1.5012783294952234</v>
      </c>
      <c r="Y699" s="22">
        <f t="shared" si="919"/>
        <v>0.0025544838627555855</v>
      </c>
      <c r="Z699" s="24">
        <f t="shared" si="920"/>
        <v>1361.457300275482</v>
      </c>
      <c r="AA699" s="23">
        <f t="shared" si="921"/>
        <v>1.49912241055157</v>
      </c>
      <c r="AB699" s="22">
        <f t="shared" si="922"/>
        <v>1.5008786175357345</v>
      </c>
      <c r="AC699" s="22">
        <f t="shared" si="923"/>
        <v>0.0017562069841645656</v>
      </c>
      <c r="AD699" s="24">
        <f t="shared" si="924"/>
        <v>1872.0037878787878</v>
      </c>
      <c r="AE699" s="23">
        <f t="shared" si="925"/>
        <v>1.4993616512723948</v>
      </c>
      <c r="AF699" s="22">
        <f t="shared" si="926"/>
        <v>1.500638892509232</v>
      </c>
      <c r="AG699" s="22">
        <f t="shared" si="927"/>
        <v>0.0012772412368371455</v>
      </c>
    </row>
    <row r="700" spans="1:33" ht="12.75">
      <c r="A700" s="67">
        <v>1.75</v>
      </c>
      <c r="B700" s="21">
        <f t="shared" si="896"/>
        <v>0.6225589225589225</v>
      </c>
      <c r="C700" s="26" t="str">
        <f t="shared" si="897"/>
        <v>nc</v>
      </c>
      <c r="D700" s="25" t="str">
        <f t="shared" si="898"/>
        <v>nc</v>
      </c>
      <c r="E700" s="25" t="str">
        <f t="shared" si="899"/>
        <v>nc</v>
      </c>
      <c r="F700" s="27">
        <f t="shared" si="900"/>
        <v>234.00047348484847</v>
      </c>
      <c r="G700" s="26" t="str">
        <f t="shared" si="901"/>
        <v>nc</v>
      </c>
      <c r="H700" s="25" t="str">
        <f t="shared" si="902"/>
        <v>nc</v>
      </c>
      <c r="I700" s="25" t="str">
        <f t="shared" si="903"/>
        <v>nc</v>
      </c>
      <c r="J700" s="27">
        <f t="shared" si="904"/>
        <v>332.80067340067336</v>
      </c>
      <c r="K700" s="26" t="str">
        <f t="shared" si="905"/>
        <v>nc</v>
      </c>
      <c r="L700" s="25" t="str">
        <f t="shared" si="906"/>
        <v>nc</v>
      </c>
      <c r="M700" s="25" t="str">
        <f t="shared" si="907"/>
        <v>nc</v>
      </c>
      <c r="N700" s="27">
        <f t="shared" si="908"/>
        <v>468.00094696969694</v>
      </c>
      <c r="O700" s="26">
        <f t="shared" si="909"/>
        <v>1.7460936829340425</v>
      </c>
      <c r="P700" s="25">
        <f t="shared" si="910"/>
        <v>1.7539238344849433</v>
      </c>
      <c r="Q700" s="25">
        <f t="shared" si="911"/>
        <v>0.007830151550900721</v>
      </c>
      <c r="R700" s="27">
        <f t="shared" si="912"/>
        <v>680.728650137741</v>
      </c>
      <c r="S700" s="26">
        <f t="shared" si="913"/>
        <v>1.7473125323563112</v>
      </c>
      <c r="T700" s="25">
        <f t="shared" si="914"/>
        <v>1.7526957473394031</v>
      </c>
      <c r="U700" s="25">
        <f t="shared" si="915"/>
        <v>0.005383214983091911</v>
      </c>
      <c r="V700" s="27">
        <f t="shared" si="916"/>
        <v>936.0018939393939</v>
      </c>
      <c r="W700" s="26">
        <f t="shared" si="917"/>
        <v>1.748044659129475</v>
      </c>
      <c r="X700" s="25">
        <f t="shared" si="918"/>
        <v>1.7519597202088326</v>
      </c>
      <c r="Y700" s="25">
        <f t="shared" si="919"/>
        <v>0.0039150610793576845</v>
      </c>
      <c r="Z700" s="27">
        <f t="shared" si="920"/>
        <v>1361.457300275482</v>
      </c>
      <c r="AA700" s="26">
        <f t="shared" si="921"/>
        <v>1.7486552336021033</v>
      </c>
      <c r="AB700" s="25">
        <f t="shared" si="922"/>
        <v>1.7513468363181526</v>
      </c>
      <c r="AC700" s="25">
        <f t="shared" si="923"/>
        <v>0.0026916027160492906</v>
      </c>
      <c r="AD700" s="27">
        <f t="shared" si="924"/>
        <v>1872.0037878787878</v>
      </c>
      <c r="AE700" s="26">
        <f t="shared" si="925"/>
        <v>1.7490217830654367</v>
      </c>
      <c r="AF700" s="25">
        <f t="shared" si="926"/>
        <v>1.7509793117681127</v>
      </c>
      <c r="AG700" s="25">
        <f t="shared" si="927"/>
        <v>0.00195752870267607</v>
      </c>
    </row>
    <row r="701" spans="1:33" ht="12.75">
      <c r="A701" s="67">
        <v>2</v>
      </c>
      <c r="B701" s="21">
        <f t="shared" si="896"/>
        <v>0.6225589225589225</v>
      </c>
      <c r="C701" s="23" t="str">
        <f t="shared" si="897"/>
        <v>nc</v>
      </c>
      <c r="D701" s="22" t="str">
        <f t="shared" si="898"/>
        <v>nc</v>
      </c>
      <c r="E701" s="22" t="str">
        <f t="shared" si="899"/>
        <v>nc</v>
      </c>
      <c r="F701" s="24">
        <f t="shared" si="900"/>
        <v>234.00047348484847</v>
      </c>
      <c r="G701" s="23" t="str">
        <f t="shared" si="901"/>
        <v>nc</v>
      </c>
      <c r="H701" s="22" t="str">
        <f t="shared" si="902"/>
        <v>nc</v>
      </c>
      <c r="I701" s="22" t="str">
        <f t="shared" si="903"/>
        <v>nc</v>
      </c>
      <c r="J701" s="24">
        <f t="shared" si="904"/>
        <v>332.80067340067336</v>
      </c>
      <c r="K701" s="23" t="str">
        <f t="shared" si="905"/>
        <v>nc</v>
      </c>
      <c r="L701" s="22" t="str">
        <f t="shared" si="906"/>
        <v>nc</v>
      </c>
      <c r="M701" s="22" t="str">
        <f t="shared" si="907"/>
        <v>nc</v>
      </c>
      <c r="N701" s="24">
        <f t="shared" si="908"/>
        <v>468.00094696969694</v>
      </c>
      <c r="O701" s="23">
        <f t="shared" si="909"/>
        <v>1.9944725946134012</v>
      </c>
      <c r="P701" s="22">
        <f t="shared" si="910"/>
        <v>2.005558127409984</v>
      </c>
      <c r="Q701" s="22">
        <f t="shared" si="911"/>
        <v>0.011085532796582864</v>
      </c>
      <c r="R701" s="24">
        <f t="shared" si="912"/>
        <v>680.728650137741</v>
      </c>
      <c r="S701" s="23">
        <f t="shared" si="913"/>
        <v>1.996196623984045</v>
      </c>
      <c r="T701" s="22">
        <f t="shared" si="914"/>
        <v>2.003817896913507</v>
      </c>
      <c r="U701" s="22">
        <f t="shared" si="915"/>
        <v>0.007621272929462242</v>
      </c>
      <c r="V701" s="24">
        <f t="shared" si="916"/>
        <v>936.0018939393939</v>
      </c>
      <c r="W701" s="23">
        <f t="shared" si="917"/>
        <v>1.9972324729957829</v>
      </c>
      <c r="X701" s="22">
        <f t="shared" si="918"/>
        <v>2.002775207465821</v>
      </c>
      <c r="Y701" s="22">
        <f t="shared" si="919"/>
        <v>0.00554273447003828</v>
      </c>
      <c r="Z701" s="24">
        <f t="shared" si="920"/>
        <v>1361.457300275482</v>
      </c>
      <c r="AA701" s="23">
        <f t="shared" si="921"/>
        <v>1.998096502062422</v>
      </c>
      <c r="AB701" s="22">
        <f t="shared" si="922"/>
        <v>2.0019071281520824</v>
      </c>
      <c r="AC701" s="22">
        <f t="shared" si="923"/>
        <v>0.0038106260896604294</v>
      </c>
      <c r="AD701" s="24">
        <f t="shared" si="924"/>
        <v>1872.0037878787878</v>
      </c>
      <c r="AE701" s="23">
        <f t="shared" si="925"/>
        <v>1.9986152784343099</v>
      </c>
      <c r="AF701" s="22">
        <f t="shared" si="926"/>
        <v>2.001386641678326</v>
      </c>
      <c r="AG701" s="22">
        <f t="shared" si="927"/>
        <v>0.0027713632440162783</v>
      </c>
    </row>
    <row r="702" spans="1:33" ht="12.75">
      <c r="A702" s="67">
        <v>2.25</v>
      </c>
      <c r="B702" s="21">
        <f t="shared" si="896"/>
        <v>0.6225589225589225</v>
      </c>
      <c r="C702" s="26" t="str">
        <f t="shared" si="897"/>
        <v>nc</v>
      </c>
      <c r="D702" s="25" t="str">
        <f t="shared" si="898"/>
        <v>nc</v>
      </c>
      <c r="E702" s="25" t="str">
        <f t="shared" si="899"/>
        <v>nc</v>
      </c>
      <c r="F702" s="27">
        <f t="shared" si="900"/>
        <v>234.00047348484847</v>
      </c>
      <c r="G702" s="26" t="str">
        <f t="shared" si="901"/>
        <v>nc</v>
      </c>
      <c r="H702" s="25" t="str">
        <f t="shared" si="902"/>
        <v>nc</v>
      </c>
      <c r="I702" s="25" t="str">
        <f t="shared" si="903"/>
        <v>nc</v>
      </c>
      <c r="J702" s="27">
        <f t="shared" si="904"/>
        <v>332.80067340067336</v>
      </c>
      <c r="K702" s="26" t="str">
        <f t="shared" si="905"/>
        <v>nc</v>
      </c>
      <c r="L702" s="25" t="str">
        <f t="shared" si="906"/>
        <v>nc</v>
      </c>
      <c r="M702" s="25" t="str">
        <f t="shared" si="907"/>
        <v>nc</v>
      </c>
      <c r="N702" s="27">
        <f t="shared" si="908"/>
        <v>468.00094696969694</v>
      </c>
      <c r="O702" s="26">
        <f t="shared" si="909"/>
        <v>2.2425870190201795</v>
      </c>
      <c r="P702" s="25">
        <f t="shared" si="910"/>
        <v>2.2574621514569926</v>
      </c>
      <c r="Q702" s="25">
        <f t="shared" si="911"/>
        <v>0.014875132436813043</v>
      </c>
      <c r="R702" s="27">
        <f t="shared" si="912"/>
        <v>680.728650137741</v>
      </c>
      <c r="S702" s="26">
        <f t="shared" si="913"/>
        <v>2.2448983229882273</v>
      </c>
      <c r="T702" s="25">
        <f t="shared" si="914"/>
        <v>2.255124917611208</v>
      </c>
      <c r="U702" s="25">
        <f t="shared" si="915"/>
        <v>0.010226594622980478</v>
      </c>
      <c r="V702" s="27">
        <f t="shared" si="916"/>
        <v>936.0018939393939</v>
      </c>
      <c r="W702" s="26">
        <f t="shared" si="917"/>
        <v>2.2462873936255474</v>
      </c>
      <c r="X702" s="25">
        <f t="shared" si="918"/>
        <v>2.253724898893007</v>
      </c>
      <c r="Y702" s="25">
        <f t="shared" si="919"/>
        <v>0.0074375052674597875</v>
      </c>
      <c r="Z702" s="27">
        <f t="shared" si="920"/>
        <v>1361.457300275482</v>
      </c>
      <c r="AA702" s="26">
        <f t="shared" si="921"/>
        <v>2.2474462663109014</v>
      </c>
      <c r="AB702" s="25">
        <f t="shared" si="922"/>
        <v>2.2525595438164525</v>
      </c>
      <c r="AC702" s="25">
        <f t="shared" si="923"/>
        <v>0.005113277505551128</v>
      </c>
      <c r="AD702" s="27">
        <f t="shared" si="924"/>
        <v>1872.0037878787878</v>
      </c>
      <c r="AE702" s="26">
        <f t="shared" si="925"/>
        <v>2.2481421640542014</v>
      </c>
      <c r="AF702" s="25">
        <f t="shared" si="926"/>
        <v>2.251860909069141</v>
      </c>
      <c r="AG702" s="25">
        <f t="shared" si="927"/>
        <v>0.0037187450149396284</v>
      </c>
    </row>
    <row r="703" spans="1:33" ht="12.75">
      <c r="A703" s="67">
        <v>2.75</v>
      </c>
      <c r="B703" s="21">
        <f t="shared" si="896"/>
        <v>0.6225589225589225</v>
      </c>
      <c r="C703" s="23" t="str">
        <f t="shared" si="897"/>
        <v>nc</v>
      </c>
      <c r="D703" s="22" t="str">
        <f t="shared" si="898"/>
        <v>nc</v>
      </c>
      <c r="E703" s="22" t="str">
        <f t="shared" si="899"/>
        <v>nc</v>
      </c>
      <c r="F703" s="24">
        <f t="shared" si="900"/>
        <v>234.00047348484847</v>
      </c>
      <c r="G703" s="23" t="str">
        <f t="shared" si="901"/>
        <v>nc</v>
      </c>
      <c r="H703" s="22" t="str">
        <f t="shared" si="902"/>
        <v>nc</v>
      </c>
      <c r="I703" s="22" t="str">
        <f t="shared" si="903"/>
        <v>nc</v>
      </c>
      <c r="J703" s="24">
        <f t="shared" si="904"/>
        <v>332.80067340067336</v>
      </c>
      <c r="K703" s="23" t="str">
        <f t="shared" si="905"/>
        <v>nc</v>
      </c>
      <c r="L703" s="22" t="str">
        <f t="shared" si="906"/>
        <v>nc</v>
      </c>
      <c r="M703" s="22" t="str">
        <f t="shared" si="907"/>
        <v>nc</v>
      </c>
      <c r="N703" s="24">
        <f t="shared" si="908"/>
        <v>468.00094696969694</v>
      </c>
      <c r="O703" s="23">
        <f t="shared" si="909"/>
        <v>2.7380240940604237</v>
      </c>
      <c r="P703" s="22">
        <f t="shared" si="910"/>
        <v>2.7620811295549905</v>
      </c>
      <c r="Q703" s="22">
        <f t="shared" si="911"/>
        <v>0.024057035494566836</v>
      </c>
      <c r="R703" s="24">
        <f t="shared" si="912"/>
        <v>680.728650137741</v>
      </c>
      <c r="S703" s="23">
        <f t="shared" si="913"/>
        <v>2.741755344528083</v>
      </c>
      <c r="T703" s="22">
        <f t="shared" si="914"/>
        <v>2.7582943895696275</v>
      </c>
      <c r="U703" s="22">
        <f t="shared" si="915"/>
        <v>0.016539045041544576</v>
      </c>
      <c r="V703" s="24">
        <f t="shared" si="916"/>
        <v>936.0018939393939</v>
      </c>
      <c r="W703" s="23">
        <f t="shared" si="917"/>
        <v>2.743998980184967</v>
      </c>
      <c r="X703" s="22">
        <f t="shared" si="918"/>
        <v>2.756027325341437</v>
      </c>
      <c r="Y703" s="22">
        <f t="shared" si="919"/>
        <v>0.01202834515647</v>
      </c>
      <c r="Z703" s="24">
        <f t="shared" si="920"/>
        <v>1361.457300275482</v>
      </c>
      <c r="AA703" s="23">
        <f t="shared" si="921"/>
        <v>2.7458714835011064</v>
      </c>
      <c r="AB703" s="22">
        <f t="shared" si="922"/>
        <v>2.754140949938999</v>
      </c>
      <c r="AC703" s="22">
        <f t="shared" si="923"/>
        <v>0.008269466437892614</v>
      </c>
      <c r="AD703" s="24">
        <f t="shared" si="924"/>
        <v>1872.0037878787878</v>
      </c>
      <c r="AE703" s="23">
        <f t="shared" si="925"/>
        <v>2.74699621267662</v>
      </c>
      <c r="AF703" s="22">
        <f t="shared" si="926"/>
        <v>2.7530103636813905</v>
      </c>
      <c r="AG703" s="22">
        <f t="shared" si="927"/>
        <v>0.006014151004770429</v>
      </c>
    </row>
    <row r="704" spans="1:33" ht="12.75">
      <c r="A704" s="67">
        <v>3</v>
      </c>
      <c r="B704" s="21">
        <f t="shared" si="896"/>
        <v>0.6225589225589225</v>
      </c>
      <c r="C704" s="26" t="str">
        <f t="shared" si="897"/>
        <v>nc</v>
      </c>
      <c r="D704" s="25" t="str">
        <f t="shared" si="898"/>
        <v>nc</v>
      </c>
      <c r="E704" s="25" t="str">
        <f t="shared" si="899"/>
        <v>nc</v>
      </c>
      <c r="F704" s="27">
        <f t="shared" si="900"/>
        <v>234.00047348484847</v>
      </c>
      <c r="G704" s="26" t="str">
        <f t="shared" si="901"/>
        <v>nc</v>
      </c>
      <c r="H704" s="25" t="str">
        <f t="shared" si="902"/>
        <v>nc</v>
      </c>
      <c r="I704" s="25" t="str">
        <f t="shared" si="903"/>
        <v>nc</v>
      </c>
      <c r="J704" s="27">
        <f t="shared" si="904"/>
        <v>332.80067340067336</v>
      </c>
      <c r="K704" s="26" t="str">
        <f t="shared" si="905"/>
        <v>nc</v>
      </c>
      <c r="L704" s="25" t="str">
        <f t="shared" si="906"/>
        <v>nc</v>
      </c>
      <c r="M704" s="25" t="str">
        <f t="shared" si="907"/>
        <v>nc</v>
      </c>
      <c r="N704" s="27">
        <f t="shared" si="908"/>
        <v>468.00094696969694</v>
      </c>
      <c r="O704" s="26">
        <f t="shared" si="909"/>
        <v>2.9853475864727854</v>
      </c>
      <c r="P704" s="25">
        <f t="shared" si="910"/>
        <v>3.0147969542556794</v>
      </c>
      <c r="Q704" s="25">
        <f t="shared" si="911"/>
        <v>0.029449367782893976</v>
      </c>
      <c r="R704" s="27">
        <f t="shared" si="912"/>
        <v>680.728650137741</v>
      </c>
      <c r="S704" s="26">
        <f t="shared" si="913"/>
        <v>2.989911067031508</v>
      </c>
      <c r="T704" s="25">
        <f t="shared" si="914"/>
        <v>3.0101572501792937</v>
      </c>
      <c r="U704" s="25">
        <f t="shared" si="915"/>
        <v>0.02024618314778559</v>
      </c>
      <c r="V704" s="27">
        <f t="shared" si="916"/>
        <v>936.0018939393939</v>
      </c>
      <c r="W704" s="26">
        <f t="shared" si="917"/>
        <v>2.9926558583362826</v>
      </c>
      <c r="X704" s="25">
        <f t="shared" si="918"/>
        <v>3.0073802761929693</v>
      </c>
      <c r="Y704" s="25">
        <f t="shared" si="919"/>
        <v>0.014724417856686767</v>
      </c>
      <c r="Z704" s="27">
        <f t="shared" si="920"/>
        <v>1361.457300275482</v>
      </c>
      <c r="AA704" s="26">
        <f t="shared" si="921"/>
        <v>2.994947037014946</v>
      </c>
      <c r="AB704" s="25">
        <f t="shared" si="922"/>
        <v>3.005070042141904</v>
      </c>
      <c r="AC704" s="25">
        <f t="shared" si="923"/>
        <v>0.010123005126958073</v>
      </c>
      <c r="AD704" s="27">
        <f t="shared" si="924"/>
        <v>1872.0037878787878</v>
      </c>
      <c r="AE704" s="26">
        <f t="shared" si="925"/>
        <v>2.99632342895838</v>
      </c>
      <c r="AF704" s="25">
        <f t="shared" si="926"/>
        <v>3.0036856046331297</v>
      </c>
      <c r="AG704" s="25">
        <f t="shared" si="927"/>
        <v>0.007362175674749505</v>
      </c>
    </row>
    <row r="705" spans="1:33" ht="12.75">
      <c r="A705" s="67">
        <v>4</v>
      </c>
      <c r="B705" s="21">
        <f t="shared" si="896"/>
        <v>0.6225589225589225</v>
      </c>
      <c r="C705" s="23" t="str">
        <f t="shared" si="897"/>
        <v>nc</v>
      </c>
      <c r="D705" s="22" t="str">
        <f t="shared" si="898"/>
        <v>nc</v>
      </c>
      <c r="E705" s="22" t="str">
        <f t="shared" si="899"/>
        <v>nc</v>
      </c>
      <c r="F705" s="24">
        <f t="shared" si="900"/>
        <v>234.00047348484847</v>
      </c>
      <c r="G705" s="23" t="str">
        <f t="shared" si="901"/>
        <v>nc</v>
      </c>
      <c r="H705" s="22" t="str">
        <f t="shared" si="902"/>
        <v>nc</v>
      </c>
      <c r="I705" s="22" t="str">
        <f t="shared" si="903"/>
        <v>nc</v>
      </c>
      <c r="J705" s="24">
        <f t="shared" si="904"/>
        <v>332.80067340067336</v>
      </c>
      <c r="K705" s="23" t="str">
        <f t="shared" si="905"/>
        <v>nc</v>
      </c>
      <c r="L705" s="22" t="str">
        <f t="shared" si="906"/>
        <v>nc</v>
      </c>
      <c r="M705" s="22" t="str">
        <f t="shared" si="907"/>
        <v>nc</v>
      </c>
      <c r="N705" s="24">
        <f t="shared" si="908"/>
        <v>468.00094696969694</v>
      </c>
      <c r="O705" s="23">
        <f t="shared" si="909"/>
        <v>3.9720177011489337</v>
      </c>
      <c r="P705" s="22">
        <f t="shared" si="910"/>
        <v>4.028379358699228</v>
      </c>
      <c r="Q705" s="22">
        <f t="shared" si="911"/>
        <v>0.0563616575502941</v>
      </c>
      <c r="R705" s="24">
        <f t="shared" si="912"/>
        <v>680.728650137741</v>
      </c>
      <c r="S705" s="23">
        <f t="shared" si="913"/>
        <v>3.9807200212486995</v>
      </c>
      <c r="T705" s="22">
        <f t="shared" si="914"/>
        <v>4.019467646658255</v>
      </c>
      <c r="U705" s="22">
        <f t="shared" si="915"/>
        <v>0.03874762540955512</v>
      </c>
      <c r="V705" s="24">
        <f t="shared" si="916"/>
        <v>936.0018939393939</v>
      </c>
      <c r="W705" s="23">
        <f t="shared" si="917"/>
        <v>3.9859597407331226</v>
      </c>
      <c r="X705" s="22">
        <f t="shared" si="918"/>
        <v>4.0141395205339805</v>
      </c>
      <c r="Y705" s="22">
        <f t="shared" si="919"/>
        <v>0.02817977980085784</v>
      </c>
      <c r="Z705" s="24">
        <f t="shared" si="920"/>
        <v>1361.457300275482</v>
      </c>
      <c r="AA705" s="23">
        <f t="shared" si="921"/>
        <v>3.9903367221503987</v>
      </c>
      <c r="AB705" s="22">
        <f t="shared" si="922"/>
        <v>4.0097101940009034</v>
      </c>
      <c r="AC705" s="22">
        <f t="shared" si="923"/>
        <v>0.019373471850504753</v>
      </c>
      <c r="AD705" s="24">
        <f t="shared" si="924"/>
        <v>1872.0037878787878</v>
      </c>
      <c r="AE705" s="23">
        <f t="shared" si="925"/>
        <v>3.9929675281505546</v>
      </c>
      <c r="AF705" s="22">
        <f t="shared" si="926"/>
        <v>4.007057286935298</v>
      </c>
      <c r="AG705" s="22">
        <f t="shared" si="927"/>
        <v>0.014089758784743722</v>
      </c>
    </row>
    <row r="706" spans="1:33" ht="12.75">
      <c r="A706" s="67">
        <v>5</v>
      </c>
      <c r="B706" s="21">
        <f t="shared" si="896"/>
        <v>0.6225589225589225</v>
      </c>
      <c r="C706" s="26" t="str">
        <f t="shared" si="897"/>
        <v>nc</v>
      </c>
      <c r="D706" s="25" t="str">
        <f t="shared" si="898"/>
        <v>nc</v>
      </c>
      <c r="E706" s="25" t="str">
        <f t="shared" si="899"/>
        <v>nc</v>
      </c>
      <c r="F706" s="27">
        <f t="shared" si="900"/>
        <v>234.00047348484847</v>
      </c>
      <c r="G706" s="26" t="str">
        <f t="shared" si="901"/>
        <v>nc</v>
      </c>
      <c r="H706" s="25" t="str">
        <f t="shared" si="902"/>
        <v>nc</v>
      </c>
      <c r="I706" s="25" t="str">
        <f t="shared" si="903"/>
        <v>nc</v>
      </c>
      <c r="J706" s="27">
        <f t="shared" si="904"/>
        <v>332.80067340067336</v>
      </c>
      <c r="K706" s="26" t="str">
        <f t="shared" si="905"/>
        <v>nc</v>
      </c>
      <c r="L706" s="25" t="str">
        <f t="shared" si="906"/>
        <v>nc</v>
      </c>
      <c r="M706" s="25" t="str">
        <f t="shared" si="907"/>
        <v>nc</v>
      </c>
      <c r="N706" s="27">
        <f t="shared" si="908"/>
        <v>468.00094696969694</v>
      </c>
      <c r="O706" s="26">
        <f t="shared" si="909"/>
        <v>4.954509647696227</v>
      </c>
      <c r="P706" s="25">
        <f t="shared" si="910"/>
        <v>5.046333442146448</v>
      </c>
      <c r="Q706" s="25">
        <f t="shared" si="911"/>
        <v>0.09182379445022093</v>
      </c>
      <c r="R706" s="27">
        <f t="shared" si="912"/>
        <v>680.728650137741</v>
      </c>
      <c r="S706" s="26">
        <f t="shared" si="913"/>
        <v>4.968636210927752</v>
      </c>
      <c r="T706" s="25">
        <f t="shared" si="914"/>
        <v>5.031762263039622</v>
      </c>
      <c r="U706" s="25">
        <f t="shared" si="915"/>
        <v>0.06312605211186995</v>
      </c>
      <c r="V706" s="27">
        <f t="shared" si="916"/>
        <v>936.0018939393939</v>
      </c>
      <c r="W706" s="26">
        <f t="shared" si="917"/>
        <v>4.977150882407201</v>
      </c>
      <c r="X706" s="25">
        <f t="shared" si="918"/>
        <v>5.023059876726801</v>
      </c>
      <c r="Y706" s="25">
        <f t="shared" si="919"/>
        <v>0.045908994319600716</v>
      </c>
      <c r="Z706" s="27">
        <f t="shared" si="920"/>
        <v>1361.457300275482</v>
      </c>
      <c r="AA706" s="26">
        <f t="shared" si="921"/>
        <v>4.984268766354486</v>
      </c>
      <c r="AB706" s="25">
        <f t="shared" si="922"/>
        <v>5.015830849160294</v>
      </c>
      <c r="AC706" s="25">
        <f t="shared" si="923"/>
        <v>0.03156208280580852</v>
      </c>
      <c r="AD706" s="27">
        <f t="shared" si="924"/>
        <v>1872.0037878787878</v>
      </c>
      <c r="AE706" s="26">
        <f t="shared" si="925"/>
        <v>4.988549277312679</v>
      </c>
      <c r="AF706" s="25">
        <f t="shared" si="926"/>
        <v>5.011503411637969</v>
      </c>
      <c r="AG706" s="25">
        <f t="shared" si="927"/>
        <v>0.02295413432528992</v>
      </c>
    </row>
    <row r="707" spans="1:33" ht="12.75">
      <c r="A707" s="67">
        <v>10</v>
      </c>
      <c r="B707" s="21">
        <f t="shared" si="896"/>
        <v>0.6225589225589225</v>
      </c>
      <c r="C707" s="23" t="str">
        <f t="shared" si="897"/>
        <v>nc</v>
      </c>
      <c r="D707" s="22" t="str">
        <f t="shared" si="898"/>
        <v>nc</v>
      </c>
      <c r="E707" s="22" t="str">
        <f t="shared" si="899"/>
        <v>nc</v>
      </c>
      <c r="F707" s="24">
        <f t="shared" si="900"/>
        <v>234.00047348484847</v>
      </c>
      <c r="G707" s="23" t="str">
        <f t="shared" si="901"/>
        <v>nc</v>
      </c>
      <c r="H707" s="22" t="str">
        <f t="shared" si="902"/>
        <v>nc</v>
      </c>
      <c r="I707" s="22" t="str">
        <f t="shared" si="903"/>
        <v>nc</v>
      </c>
      <c r="J707" s="24">
        <f t="shared" si="904"/>
        <v>332.80067340067336</v>
      </c>
      <c r="K707" s="23" t="str">
        <f t="shared" si="905"/>
        <v>nc</v>
      </c>
      <c r="L707" s="22" t="str">
        <f t="shared" si="906"/>
        <v>nc</v>
      </c>
      <c r="M707" s="22" t="str">
        <f t="shared" si="907"/>
        <v>nc</v>
      </c>
      <c r="N707" s="24">
        <f t="shared" si="908"/>
        <v>468.00094696969694</v>
      </c>
      <c r="O707" s="23">
        <f t="shared" si="909"/>
        <v>9.805216006919252</v>
      </c>
      <c r="P707" s="22">
        <f t="shared" si="910"/>
        <v>10.202679747175015</v>
      </c>
      <c r="Q707" s="22">
        <f t="shared" si="911"/>
        <v>0.3974637402557626</v>
      </c>
      <c r="R707" s="24">
        <f t="shared" si="912"/>
        <v>680.728650137741</v>
      </c>
      <c r="S707" s="23">
        <f t="shared" si="913"/>
        <v>9.865265878186642</v>
      </c>
      <c r="T707" s="22">
        <f t="shared" si="914"/>
        <v>10.138465322540169</v>
      </c>
      <c r="U707" s="22">
        <f t="shared" si="915"/>
        <v>0.2731994443535264</v>
      </c>
      <c r="V707" s="24">
        <f t="shared" si="916"/>
        <v>936.0018939393939</v>
      </c>
      <c r="W707" s="23">
        <f t="shared" si="917"/>
        <v>9.901650154680112</v>
      </c>
      <c r="X707" s="22">
        <f t="shared" si="918"/>
        <v>10.100323199551463</v>
      </c>
      <c r="Y707" s="22">
        <f t="shared" si="919"/>
        <v>0.1986730448713505</v>
      </c>
      <c r="Z707" s="24">
        <f t="shared" si="920"/>
        <v>1361.457300275482</v>
      </c>
      <c r="AA707" s="23">
        <f t="shared" si="921"/>
        <v>9.93217602893435</v>
      </c>
      <c r="AB707" s="22">
        <f t="shared" si="922"/>
        <v>10.068756640748186</v>
      </c>
      <c r="AC707" s="22">
        <f t="shared" si="923"/>
        <v>0.13658061181383552</v>
      </c>
      <c r="AD707" s="24">
        <f t="shared" si="924"/>
        <v>1872.0037878787878</v>
      </c>
      <c r="AE707" s="23">
        <f t="shared" si="925"/>
        <v>9.950582065027024</v>
      </c>
      <c r="AF707" s="22">
        <f t="shared" si="926"/>
        <v>10.04991123702613</v>
      </c>
      <c r="AG707" s="22">
        <f t="shared" si="927"/>
        <v>0.09932917199910563</v>
      </c>
    </row>
    <row r="708" spans="1:33" ht="12.75">
      <c r="A708" s="67">
        <v>20</v>
      </c>
      <c r="B708" s="21">
        <f t="shared" si="896"/>
        <v>0.6225589225589225</v>
      </c>
      <c r="C708" s="26" t="str">
        <f t="shared" si="897"/>
        <v>nc</v>
      </c>
      <c r="D708" s="25" t="str">
        <f t="shared" si="898"/>
        <v>nc</v>
      </c>
      <c r="E708" s="25" t="str">
        <f t="shared" si="899"/>
        <v>nc</v>
      </c>
      <c r="F708" s="27">
        <f t="shared" si="900"/>
        <v>234.00047348484847</v>
      </c>
      <c r="G708" s="26" t="str">
        <f t="shared" si="901"/>
        <v>nc</v>
      </c>
      <c r="H708" s="25" t="str">
        <f t="shared" si="902"/>
        <v>nc</v>
      </c>
      <c r="I708" s="25" t="str">
        <f t="shared" si="903"/>
        <v>nc</v>
      </c>
      <c r="J708" s="27">
        <f t="shared" si="904"/>
        <v>332.80067340067336</v>
      </c>
      <c r="K708" s="26" t="str">
        <f t="shared" si="905"/>
        <v>nc</v>
      </c>
      <c r="L708" s="25" t="str">
        <f t="shared" si="906"/>
        <v>nc</v>
      </c>
      <c r="M708" s="25" t="str">
        <f t="shared" si="907"/>
        <v>nc</v>
      </c>
      <c r="N708" s="27">
        <f t="shared" si="908"/>
        <v>468.00094696969694</v>
      </c>
      <c r="O708" s="26">
        <f t="shared" si="909"/>
        <v>19.20799994664455</v>
      </c>
      <c r="P708" s="25">
        <f t="shared" si="910"/>
        <v>20.860121696290904</v>
      </c>
      <c r="Q708" s="25">
        <f t="shared" si="911"/>
        <v>1.652121749646355</v>
      </c>
      <c r="R708" s="27">
        <f t="shared" si="912"/>
        <v>680.728650137741</v>
      </c>
      <c r="S708" s="26">
        <f t="shared" si="913"/>
        <v>19.448677345002913</v>
      </c>
      <c r="T708" s="25">
        <f t="shared" si="914"/>
        <v>20.583491884489696</v>
      </c>
      <c r="U708" s="25">
        <f t="shared" si="915"/>
        <v>1.1348145394867828</v>
      </c>
      <c r="V708" s="27">
        <f t="shared" si="916"/>
        <v>936.0018939393939</v>
      </c>
      <c r="W708" s="26">
        <f t="shared" si="917"/>
        <v>19.596000788393578</v>
      </c>
      <c r="X708" s="25">
        <f t="shared" si="918"/>
        <v>20.421007897472307</v>
      </c>
      <c r="Y708" s="25">
        <f t="shared" si="919"/>
        <v>0.8250071090787294</v>
      </c>
      <c r="Z708" s="27">
        <f t="shared" si="920"/>
        <v>1361.457300275482</v>
      </c>
      <c r="AA708" s="26">
        <f t="shared" si="921"/>
        <v>19.720486114058815</v>
      </c>
      <c r="AB708" s="25">
        <f t="shared" si="922"/>
        <v>20.287551345335416</v>
      </c>
      <c r="AC708" s="25">
        <f t="shared" si="923"/>
        <v>0.5670652312766009</v>
      </c>
      <c r="AD708" s="27">
        <f t="shared" si="924"/>
        <v>1872.0037878787878</v>
      </c>
      <c r="AE708" s="26">
        <f t="shared" si="925"/>
        <v>19.79593938601757</v>
      </c>
      <c r="AF708" s="25">
        <f t="shared" si="926"/>
        <v>20.20831142980907</v>
      </c>
      <c r="AG708" s="25">
        <f t="shared" si="927"/>
        <v>0.4123720437914997</v>
      </c>
    </row>
    <row r="709" spans="1:33" ht="12.75">
      <c r="A709" s="67">
        <v>50</v>
      </c>
      <c r="B709" s="21">
        <f t="shared" si="896"/>
        <v>0.6225589225589225</v>
      </c>
      <c r="C709" s="23" t="str">
        <f t="shared" si="897"/>
        <v>nc</v>
      </c>
      <c r="D709" s="22" t="str">
        <f t="shared" si="898"/>
        <v>nc</v>
      </c>
      <c r="E709" s="22" t="str">
        <f t="shared" si="899"/>
        <v>nc</v>
      </c>
      <c r="F709" s="24">
        <f t="shared" si="900"/>
        <v>234.00047348484847</v>
      </c>
      <c r="G709" s="23" t="str">
        <f t="shared" si="901"/>
        <v>nc</v>
      </c>
      <c r="H709" s="22" t="str">
        <f t="shared" si="902"/>
        <v>nc</v>
      </c>
      <c r="I709" s="22" t="str">
        <f t="shared" si="903"/>
        <v>nc</v>
      </c>
      <c r="J709" s="24">
        <f t="shared" si="904"/>
        <v>332.80067340067336</v>
      </c>
      <c r="K709" s="23" t="str">
        <f t="shared" si="905"/>
        <v>nc</v>
      </c>
      <c r="L709" s="22" t="str">
        <f t="shared" si="906"/>
        <v>nc</v>
      </c>
      <c r="M709" s="22" t="str">
        <f t="shared" si="907"/>
        <v>nc</v>
      </c>
      <c r="N709" s="24">
        <f t="shared" si="908"/>
        <v>468.00094696969694</v>
      </c>
      <c r="O709" s="23">
        <f t="shared" si="909"/>
        <v>45.235144437670876</v>
      </c>
      <c r="P709" s="22">
        <f t="shared" si="910"/>
        <v>55.88685637629872</v>
      </c>
      <c r="Q709" s="22">
        <f t="shared" si="911"/>
        <v>10.651711938627841</v>
      </c>
      <c r="R709" s="24">
        <f t="shared" si="912"/>
        <v>680.728650137741</v>
      </c>
      <c r="S709" s="23">
        <f t="shared" si="913"/>
        <v>46.62361178742838</v>
      </c>
      <c r="T709" s="22">
        <f t="shared" si="914"/>
        <v>53.90358956422649</v>
      </c>
      <c r="U709" s="22">
        <f t="shared" si="915"/>
        <v>7.279977776798113</v>
      </c>
      <c r="V709" s="24">
        <f t="shared" si="916"/>
        <v>936.0018939393939</v>
      </c>
      <c r="W709" s="23">
        <f t="shared" si="917"/>
        <v>47.49837332086601</v>
      </c>
      <c r="X709" s="22">
        <f t="shared" si="918"/>
        <v>52.77978616882256</v>
      </c>
      <c r="Y709" s="22">
        <f t="shared" si="919"/>
        <v>5.2814128479565525</v>
      </c>
      <c r="Z709" s="24">
        <f t="shared" si="920"/>
        <v>1361.457300275482</v>
      </c>
      <c r="AA709" s="23">
        <f t="shared" si="921"/>
        <v>48.25281411545676</v>
      </c>
      <c r="AB709" s="22">
        <f t="shared" si="922"/>
        <v>51.87846713506156</v>
      </c>
      <c r="AC709" s="22">
        <f t="shared" si="923"/>
        <v>3.6256530196048047</v>
      </c>
      <c r="AD709" s="24">
        <f t="shared" si="924"/>
        <v>1872.0037878787878</v>
      </c>
      <c r="AE709" s="23">
        <f t="shared" si="925"/>
        <v>48.71709311964562</v>
      </c>
      <c r="AF709" s="22">
        <f t="shared" si="926"/>
        <v>51.3523019809832</v>
      </c>
      <c r="AG709" s="22">
        <f t="shared" si="927"/>
        <v>2.6352088613375813</v>
      </c>
    </row>
    <row r="710" spans="1:33" ht="12.75">
      <c r="A710" s="67">
        <v>100</v>
      </c>
      <c r="B710" s="21">
        <f t="shared" si="896"/>
        <v>0.6225589225589225</v>
      </c>
      <c r="C710" s="26" t="str">
        <f t="shared" si="897"/>
        <v>nc</v>
      </c>
      <c r="D710" s="25" t="str">
        <f t="shared" si="898"/>
        <v>nc</v>
      </c>
      <c r="E710" s="25" t="str">
        <f t="shared" si="899"/>
        <v>nc</v>
      </c>
      <c r="F710" s="27">
        <f t="shared" si="900"/>
        <v>234.00047348484847</v>
      </c>
      <c r="G710" s="26" t="str">
        <f t="shared" si="901"/>
        <v>nc</v>
      </c>
      <c r="H710" s="25" t="str">
        <f t="shared" si="902"/>
        <v>nc</v>
      </c>
      <c r="I710" s="25" t="str">
        <f t="shared" si="903"/>
        <v>nc</v>
      </c>
      <c r="J710" s="27">
        <f t="shared" si="904"/>
        <v>332.80067340067336</v>
      </c>
      <c r="K710" s="26" t="str">
        <f t="shared" si="905"/>
        <v>nc</v>
      </c>
      <c r="L710" s="25" t="str">
        <f t="shared" si="906"/>
        <v>nc</v>
      </c>
      <c r="M710" s="25" t="str">
        <f t="shared" si="907"/>
        <v>nc</v>
      </c>
      <c r="N710" s="27">
        <f t="shared" si="908"/>
        <v>468.00094696969694</v>
      </c>
      <c r="O710" s="26">
        <f t="shared" si="909"/>
        <v>82.4964993209637</v>
      </c>
      <c r="P710" s="25">
        <f t="shared" si="910"/>
        <v>126.93136344650007</v>
      </c>
      <c r="Q710" s="25">
        <f t="shared" si="911"/>
        <v>44.43486412553638</v>
      </c>
      <c r="R710" s="27">
        <f t="shared" si="912"/>
        <v>680.728650137741</v>
      </c>
      <c r="S710" s="26">
        <f t="shared" si="913"/>
        <v>87.27003400689892</v>
      </c>
      <c r="T710" s="25">
        <f t="shared" si="914"/>
        <v>117.07801767868615</v>
      </c>
      <c r="U710" s="25">
        <f t="shared" si="915"/>
        <v>29.807983671787227</v>
      </c>
      <c r="V710" s="27">
        <f t="shared" si="916"/>
        <v>936.0018939393939</v>
      </c>
      <c r="W710" s="26">
        <f t="shared" si="917"/>
        <v>90.40885674839592</v>
      </c>
      <c r="X710" s="25">
        <f t="shared" si="918"/>
        <v>111.86762509927337</v>
      </c>
      <c r="Y710" s="25">
        <f t="shared" si="919"/>
        <v>21.45876835087745</v>
      </c>
      <c r="Z710" s="27">
        <f t="shared" si="920"/>
        <v>1361.457300275482</v>
      </c>
      <c r="AA710" s="26">
        <f t="shared" si="921"/>
        <v>93.20234758293891</v>
      </c>
      <c r="AB710" s="25">
        <f t="shared" si="922"/>
        <v>107.86722573815126</v>
      </c>
      <c r="AC710" s="25">
        <f t="shared" si="923"/>
        <v>14.66487815521235</v>
      </c>
      <c r="AD710" s="27">
        <f t="shared" si="924"/>
        <v>1872.0037878787878</v>
      </c>
      <c r="AE710" s="26">
        <f t="shared" si="925"/>
        <v>94.96286915672326</v>
      </c>
      <c r="AF710" s="25">
        <f t="shared" si="926"/>
        <v>105.60143395845053</v>
      </c>
      <c r="AG710" s="25">
        <f t="shared" si="927"/>
        <v>10.63856480172727</v>
      </c>
    </row>
    <row r="711" spans="1:33" ht="12.75">
      <c r="A711" s="67">
        <v>200</v>
      </c>
      <c r="B711" s="21">
        <f t="shared" si="896"/>
        <v>0.6225589225589225</v>
      </c>
      <c r="C711" s="23" t="str">
        <f t="shared" si="897"/>
        <v>nc</v>
      </c>
      <c r="D711" s="22" t="str">
        <f t="shared" si="898"/>
        <v>nc</v>
      </c>
      <c r="E711" s="22" t="str">
        <f t="shared" si="899"/>
        <v>nc</v>
      </c>
      <c r="F711" s="24">
        <f t="shared" si="900"/>
        <v>234.00047348484847</v>
      </c>
      <c r="G711" s="23" t="str">
        <f t="shared" si="901"/>
        <v>nc</v>
      </c>
      <c r="H711" s="22" t="str">
        <f t="shared" si="902"/>
        <v>nc</v>
      </c>
      <c r="I711" s="22" t="str">
        <f t="shared" si="903"/>
        <v>nc</v>
      </c>
      <c r="J711" s="24">
        <f t="shared" si="904"/>
        <v>332.80067340067336</v>
      </c>
      <c r="K711" s="23" t="str">
        <f t="shared" si="905"/>
        <v>nc</v>
      </c>
      <c r="L711" s="22" t="str">
        <f t="shared" si="906"/>
        <v>nc</v>
      </c>
      <c r="M711" s="22" t="str">
        <f t="shared" si="907"/>
        <v>nc</v>
      </c>
      <c r="N711" s="24">
        <f t="shared" si="908"/>
        <v>468.00094696969694</v>
      </c>
      <c r="O711" s="23">
        <f t="shared" si="909"/>
        <v>140.26746196207003</v>
      </c>
      <c r="P711" s="22">
        <f t="shared" si="910"/>
        <v>348.3394659792442</v>
      </c>
      <c r="Q711" s="22">
        <f t="shared" si="911"/>
        <v>208.07200401717418</v>
      </c>
      <c r="R711" s="24">
        <f t="shared" si="912"/>
        <v>680.728650137741</v>
      </c>
      <c r="S711" s="23">
        <f t="shared" si="913"/>
        <v>154.70654748101805</v>
      </c>
      <c r="T711" s="22">
        <f t="shared" si="914"/>
        <v>282.79347647500106</v>
      </c>
      <c r="U711" s="22">
        <f t="shared" si="915"/>
        <v>128.086928993983</v>
      </c>
      <c r="V711" s="24">
        <f t="shared" si="916"/>
        <v>936.0018939393939</v>
      </c>
      <c r="W711" s="23">
        <f t="shared" si="917"/>
        <v>164.89083164549635</v>
      </c>
      <c r="X711" s="22">
        <f t="shared" si="918"/>
        <v>254.10497517786152</v>
      </c>
      <c r="Y711" s="22">
        <f t="shared" si="919"/>
        <v>89.21414353236517</v>
      </c>
      <c r="Z711" s="24">
        <f t="shared" si="920"/>
        <v>1361.457300275482</v>
      </c>
      <c r="AA711" s="23">
        <f t="shared" si="921"/>
        <v>174.46145111183446</v>
      </c>
      <c r="AB711" s="22">
        <f t="shared" si="922"/>
        <v>234.29767820373112</v>
      </c>
      <c r="AC711" s="22">
        <f t="shared" si="923"/>
        <v>59.83622709189666</v>
      </c>
      <c r="AD711" s="24">
        <f t="shared" si="924"/>
        <v>1872.0037878787878</v>
      </c>
      <c r="AE711" s="23">
        <f t="shared" si="925"/>
        <v>180.75634392008328</v>
      </c>
      <c r="AF711" s="22">
        <f t="shared" si="926"/>
        <v>223.8292809527885</v>
      </c>
      <c r="AG711" s="22">
        <f t="shared" si="927"/>
        <v>43.07293703270523</v>
      </c>
    </row>
    <row r="712" spans="1:33" ht="12.75">
      <c r="A712" s="29" t="s">
        <v>68</v>
      </c>
      <c r="C712" s="21" t="str">
        <f>IF(OR($C$187/$C$5&lt;2*$C$2,$C$2*1000&lt;$C$5),"nc",B711)</f>
        <v>nc</v>
      </c>
      <c r="D712" s="19" t="str">
        <f>IF(OR($C$187/$C$5&lt;2*$C$2,$C$2*1000&lt;$C$5),"nc","infini")</f>
        <v>nc</v>
      </c>
      <c r="E712" s="19" t="str">
        <f>IF(OR($C$187/$C$5&lt;2*$C$2,$C$2*1000&lt;$C$5),"nc","infini")</f>
        <v>nc</v>
      </c>
      <c r="G712" s="21" t="str">
        <f>IF(OR($C$187/$G$5&lt;2*$C$2,$C$2*1000&lt;$G$5),"nc",F711)</f>
        <v>nc</v>
      </c>
      <c r="H712" s="19" t="str">
        <f>IF(OR($C$187/$G$5&lt;2*$C$2,$C$2*1000&lt;$G$5),"nc","infini")</f>
        <v>nc</v>
      </c>
      <c r="I712" s="19" t="str">
        <f>IF(OR($C$187/$G$5&lt;2*$C$2,$C$2*1000&lt;$G$5),"nc","infini")</f>
        <v>nc</v>
      </c>
      <c r="K712" s="21" t="str">
        <f>IF(OR($C$187/$K$5&lt;2*$C$2,$C$2*1000&lt;$K$5),"nc",J711)</f>
        <v>nc</v>
      </c>
      <c r="L712" s="19" t="str">
        <f>IF(OR($C$187/$K$5&lt;2*$C$2,$C$2*1000&lt;$K$5),"nc","infini")</f>
        <v>nc</v>
      </c>
      <c r="M712" s="19" t="str">
        <f>IF(OR($C$187/$K$5&lt;2*$C$2,$C$2*1000&lt;$K$5),"nc","infini")</f>
        <v>nc</v>
      </c>
      <c r="O712" s="21">
        <f>IF(OR($C$187/$O$5&lt;2*$C$2,$C$2*1000&lt;$O$5),"nc",N711)</f>
        <v>468.00094696969694</v>
      </c>
      <c r="P712" s="19" t="str">
        <f>IF(OR($C$187/$O$5&lt;2*$C$2,$C$2*1000&lt;$O$5),"nc","infini")</f>
        <v>infini</v>
      </c>
      <c r="Q712" s="19" t="str">
        <f>IF(OR($C$187/$O$5&lt;2*$C$2,$C$2*1000&lt;$O$5),"nc","infini")</f>
        <v>infini</v>
      </c>
      <c r="S712" s="21">
        <f>IF(OR($C$187/$S$5&lt;2*$C$2,$C$2*1000&lt;$S$5),"nc",R711)</f>
        <v>680.728650137741</v>
      </c>
      <c r="T712" s="19" t="str">
        <f>IF(OR($C$187/$S$5&lt;2*$C$2,$C$2*1000&lt;$S$5),"nc","infini")</f>
        <v>infini</v>
      </c>
      <c r="U712" s="19" t="str">
        <f>IF(OR($C$187/$S$5&lt;2*$C$2,$C$2*1000&lt;$S$5),"nc","infini")</f>
        <v>infini</v>
      </c>
      <c r="W712" s="21">
        <f>IF(OR($C$187/$W$5&lt;2*$C$2,$C$2*1000&lt;$W$5),"nc",V711)</f>
        <v>936.0018939393939</v>
      </c>
      <c r="X712" s="19" t="str">
        <f>IF(OR($C$187/$W$5&lt;2*$C$2,$C$2*1000&lt;$W$5),"nc","infini")</f>
        <v>infini</v>
      </c>
      <c r="Y712" s="19" t="str">
        <f>IF(OR($C$187/$W$5&lt;2*$C$2,$C$2*1000&lt;$W$5),"nc","infini")</f>
        <v>infini</v>
      </c>
      <c r="AA712" s="21">
        <f>IF(OR($C$187/$AA$5&lt;2*$C$2,$C$2*1000&lt;$AA$5),"nc",Z711)</f>
        <v>1361.457300275482</v>
      </c>
      <c r="AB712" s="19" t="str">
        <f>IF(OR($C$187/$AA$5&lt;2*$C$2,$C$2*1000&lt;$AA$5),"nc","infini")</f>
        <v>infini</v>
      </c>
      <c r="AC712" s="19" t="str">
        <f>IF(OR($C$187/$AA$5&lt;2*$C$2,$C$2*1000&lt;$AA$5),"nc","infini")</f>
        <v>infini</v>
      </c>
      <c r="AE712" s="21">
        <f>IF(OR($C$187/$AE$5&lt;2*$C$2,$C$2*1000&lt;$AE$5),"nc",AD711)</f>
        <v>1872.0037878787878</v>
      </c>
      <c r="AF712" s="19" t="str">
        <f>IF(OR($C$187/$AE$5&lt;2*$C$2,$C$2*1000&lt;$AE$5),"nc","infini")</f>
        <v>infini</v>
      </c>
      <c r="AG712" s="19" t="str">
        <f>IF(OR($C$187/$AE$5&lt;2*$C$2,$C$2*1000&lt;$AE$5),"nc","infini")</f>
        <v>infini</v>
      </c>
    </row>
  </sheetData>
  <sheetProtection sheet="1" objects="1" scenarios="1"/>
  <mergeCells count="1">
    <mergeCell ref="A33:A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henri.peyre@phonem.fr</dc:creator>
  <cp:keywords/>
  <dc:description/>
  <cp:lastModifiedBy>henri.peyre@phonem.fr</cp:lastModifiedBy>
  <cp:lastPrinted>2018-09-23T06:04:24Z</cp:lastPrinted>
  <dcterms:created xsi:type="dcterms:W3CDTF">2018-09-13T15:59:43Z</dcterms:created>
  <dcterms:modified xsi:type="dcterms:W3CDTF">2018-09-23T06:06:20Z</dcterms:modified>
  <cp:category/>
  <cp:version/>
  <cp:contentType/>
  <cp:contentStatus/>
</cp:coreProperties>
</file>